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YUEN FUN\XLS\SHS MONTHLY REPORT\2026\"/>
    </mc:Choice>
  </mc:AlternateContent>
  <xr:revisionPtr revIDLastSave="0" documentId="13_ncr:1_{C6EAFF99-0178-48BD-A307-954340A4773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4" i="2" l="1"/>
  <c r="AE24" i="2"/>
  <c r="AC25" i="2"/>
  <c r="AC26" i="2"/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H24" i="2"/>
  <c r="AK24" i="2"/>
  <c r="AL24" i="2"/>
  <c r="E25" i="2"/>
  <c r="K25" i="2"/>
  <c r="L25" i="2"/>
  <c r="M25" i="2"/>
  <c r="N25" i="2"/>
  <c r="O25" i="2"/>
  <c r="P25" i="2"/>
  <c r="Q25" i="2"/>
  <c r="S25" i="2"/>
  <c r="T25" i="2"/>
  <c r="V25" i="2"/>
  <c r="W25" i="2"/>
  <c r="AB25" i="2" s="1"/>
  <c r="X25" i="2"/>
  <c r="Y25" i="2"/>
  <c r="Z25" i="2"/>
  <c r="AA25" i="2"/>
  <c r="E26" i="2"/>
  <c r="K26" i="2"/>
  <c r="L26" i="2"/>
  <c r="M26" i="2"/>
  <c r="N26" i="2"/>
  <c r="O26" i="2"/>
  <c r="P26" i="2"/>
  <c r="Q26" i="2"/>
  <c r="S26" i="2"/>
  <c r="T26" i="2"/>
  <c r="V26" i="2"/>
  <c r="W26" i="2"/>
  <c r="X26" i="2"/>
  <c r="Y26" i="2"/>
  <c r="Z26" i="2"/>
  <c r="AA26" i="2"/>
  <c r="AB26" i="2"/>
  <c r="D5" i="1"/>
  <c r="B8" i="89"/>
  <c r="B7" i="89"/>
  <c r="E14" i="2"/>
  <c r="E13" i="2"/>
  <c r="H6" i="2"/>
  <c r="H5" i="2"/>
  <c r="H4" i="2"/>
  <c r="E2" i="2"/>
  <c r="D30" i="1"/>
  <c r="D29" i="1"/>
  <c r="D14" i="1"/>
  <c r="D13" i="1"/>
  <c r="C13" i="1" s="1"/>
  <c r="E16" i="2" s="1"/>
  <c r="C12" i="1"/>
  <c r="E15" i="2" s="1"/>
  <c r="C11" i="1"/>
  <c r="C10" i="1"/>
  <c r="C9" i="1"/>
  <c r="E11" i="2" s="1"/>
  <c r="C8" i="1"/>
  <c r="C5" i="1"/>
  <c r="E12" i="2" s="1"/>
  <c r="C4" i="1"/>
  <c r="C3" i="1"/>
  <c r="B25" i="2" l="1"/>
  <c r="B26" i="2"/>
  <c r="I6" i="2"/>
  <c r="D4" i="2"/>
  <c r="E4" i="2" s="1"/>
  <c r="I5" i="2"/>
  <c r="D6" i="2"/>
  <c r="D5" i="2"/>
  <c r="E5" i="2" l="1"/>
  <c r="E6" i="2"/>
  <c r="B24" i="2"/>
</calcChain>
</file>

<file path=xl/sharedStrings.xml><?xml version="1.0" encoding="utf-8"?>
<sst xmlns="http://schemas.openxmlformats.org/spreadsheetml/2006/main" count="833" uniqueCount="180">
  <si>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</si>
  <si>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</si>
  <si>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</si>
  <si>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</si>
  <si>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</si>
  <si>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</si>
  <si>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</si>
  <si>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</si>
  <si>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</si>
  <si>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</si>
  <si>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</si>
  <si>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</si>
  <si>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</si>
  <si>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</si>
  <si>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</si>
  <si>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</si>
  <si>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</si>
  <si>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</si>
  <si>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</si>
  <si>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</si>
  <si>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</si>
  <si>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</si>
  <si>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</si>
  <si>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</si>
  <si>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</si>
  <si>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</si>
  <si>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</si>
  <si>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</si>
  <si>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</si>
  <si>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</si>
  <si>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</si>
  <si>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</si>
  <si>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</si>
  <si>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</si>
  <si>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</si>
  <si>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</si>
  <si>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</si>
  <si>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</si>
  <si>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</si>
  <si>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</si>
  <si>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</si>
  <si>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</si>
  <si>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</si>
  <si>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</si>
  <si>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</si>
  <si>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</si>
  <si>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</si>
  <si>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</si>
  <si>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</si>
  <si>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</si>
  <si>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</si>
  <si>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</si>
  <si>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</si>
  <si>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</si>
  <si>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</si>
  <si>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</si>
  <si>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</si>
  <si>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</si>
  <si>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</si>
  <si>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</si>
  <si>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</si>
  <si>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</si>
  <si>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</si>
  <si>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</si>
  <si>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</si>
  <si>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</si>
  <si>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</si>
  <si>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</si>
  <si>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</si>
  <si>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</si>
  <si>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</si>
  <si>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</si>
  <si>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</si>
  <si>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</si>
  <si>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</si>
  <si>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</si>
  <si>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</si>
  <si>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</si>
  <si>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</si>
  <si>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</si>
  <si>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</si>
  <si>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</si>
  <si>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</si>
  <si>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</si>
  <si>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</si>
  <si>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</si>
  <si>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</si>
  <si>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</si>
  <si>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</si>
  <si>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</si>
  <si>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</si>
  <si>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</si>
  <si>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</si>
  <si>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</si>
  <si>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</si>
  <si>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</si>
  <si>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</si>
  <si>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</si>
  <si>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</si>
  <si>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</si>
  <si>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</si>
  <si>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</si>
  <si>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</si>
  <si>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</si>
  <si>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</si>
  <si>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</si>
  <si>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</si>
  <si>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</si>
  <si>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</si>
  <si>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</si>
  <si>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</si>
  <si>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</si>
  <si>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</si>
  <si>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</si>
  <si>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</si>
  <si>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</si>
  <si>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</si>
  <si>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</si>
  <si>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</si>
  <si>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</si>
  <si>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</si>
  <si>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</si>
  <si>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</si>
  <si>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</si>
  <si>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</si>
  <si>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</si>
  <si>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</si>
  <si>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</si>
  <si>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</si>
  <si>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</si>
  <si>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</si>
  <si>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</si>
  <si>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</si>
  <si>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</si>
  <si>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</si>
  <si>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</si>
  <si>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</si>
  <si>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</si>
  <si>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</si>
  <si>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</si>
  <si>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</si>
  <si>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</si>
  <si>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</si>
  <si>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</si>
  <si>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</si>
  <si>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</si>
  <si>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</si>
  <si>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</si>
  <si>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</si>
  <si>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</si>
  <si>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</si>
  <si>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</si>
  <si>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</si>
  <si>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</si>
  <si>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</si>
  <si>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</si>
  <si>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</si>
  <si>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</si>
  <si>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</si>
  <si>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</si>
  <si>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</si>
  <si>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</si>
  <si>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</si>
  <si>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</si>
  <si>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</si>
  <si>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</si>
  <si>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Auto+Hide+HideSheet+Formulas=Sheet5,Sheet1,Sheet2</t>
  </si>
  <si>
    <t>Auto+Hide+HideSheet+Formulas=Sheet5,Sheet1,Sheet2+FormulasOnly</t>
  </si>
  <si>
    <t>Auto+Hide+Values+Formulas=Sheet6,Sheet3,Sheet4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</si>
  <si>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</si>
  <si>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</si>
  <si>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</si>
  <si>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</si>
  <si>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</si>
  <si>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</si>
  <si>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</si>
  <si>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</si>
  <si>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="01/03/2026"</t>
  </si>
  <si>
    <t>="31/03/2026"</t>
  </si>
  <si>
    <t>License with Software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</si>
</sst>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left" vertical="center"/>
    </xf>
    <xf numFmtId="165" fontId="7" fillId="3" borderId="0" xfId="2" applyNumberFormat="1" applyFont="1" applyFill="1" applyAlignment="1">
      <alignment horizontal="left" vertical="center" wrapText="1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40" fontId="8" fillId="0" borderId="0" xfId="2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15" fontId="0" fillId="0" borderId="0" xfId="0" applyNumberFormat="1" applyAlignment="1">
      <alignment horizontal="center" vertical="top"/>
    </xf>
    <xf numFmtId="0" fontId="4" fillId="0" borderId="0" xfId="1" applyFont="1" applyAlignment="1">
      <alignment horizontal="center" vertical="top"/>
    </xf>
    <xf numFmtId="1" fontId="0" fillId="8" borderId="0" xfId="0" applyNumberFormat="1" applyFill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166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"01/03/2026"</f>
        <v>01/03/2026</v>
      </c>
    </row>
    <row r="4" spans="1:5">
      <c r="A4" s="1" t="s">
        <v>0</v>
      </c>
      <c r="B4" s="4" t="s">
        <v>6</v>
      </c>
      <c r="C4" s="5" t="str">
        <f>"31/03/2026"</f>
        <v>31/03/2026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01/Mar/2026..31/Mar/2026</v>
      </c>
    </row>
    <row r="9" spans="1:5">
      <c r="A9" s="1" t="s">
        <v>9</v>
      </c>
      <c r="C9" s="3" t="str">
        <f>TEXT($C$3,"yyyyMMdd") &amp; ".." &amp; TEXT($C$4,"yyyyMMdd")</f>
        <v>20260301..20260331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3"/>
  <sheetViews>
    <sheetView tabSelected="1" topLeftCell="W19" zoomScale="92" zoomScaleNormal="92" workbookViewId="0">
      <selection activeCell="AC31" sqref="AC31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9.85546875" style="4" bestFit="1" customWidth="1"/>
    <col min="17" max="17" width="8.85546875" style="3" bestFit="1" customWidth="1"/>
    <col min="18" max="18" width="12" style="4" bestFit="1" customWidth="1"/>
    <col min="19" max="19" width="35" style="4" bestFit="1" customWidth="1"/>
    <col min="20" max="20" width="14.7109375" style="4" bestFit="1" customWidth="1"/>
    <col min="21" max="21" width="14.7109375" style="4" customWidth="1"/>
    <col min="22" max="22" width="13.5703125" style="4" customWidth="1"/>
    <col min="23" max="23" width="10.28515625" style="17" bestFit="1" customWidth="1"/>
    <col min="24" max="24" width="10.5703125" style="4" customWidth="1"/>
    <col min="25" max="25" width="23" style="4" hidden="1" customWidth="1"/>
    <col min="26" max="26" width="10.7109375" style="4" hidden="1" customWidth="1"/>
    <col min="27" max="27" width="23.140625" style="4" bestFit="1" customWidth="1"/>
    <col min="28" max="28" width="10.42578125" style="28" bestFit="1" customWidth="1"/>
    <col min="29" max="29" width="13.85546875" style="28" bestFit="1" customWidth="1"/>
    <col min="30" max="30" width="9.7109375" style="4" bestFit="1" customWidth="1"/>
    <col min="31" max="31" width="9.28515625" style="4"/>
    <col min="32" max="32" width="10.5703125" style="4" bestFit="1" customWidth="1"/>
    <col min="33" max="33" width="9.28515625" style="4"/>
    <col min="34" max="35" width="9.28515625" style="4" hidden="1" customWidth="1"/>
    <col min="36" max="36" width="14.7109375" style="4" customWidth="1"/>
    <col min="37" max="37" width="17" style="4" customWidth="1"/>
    <col min="38" max="38" width="33.5703125" style="4" customWidth="1"/>
    <col min="39" max="39" width="25.28515625" style="4" customWidth="1"/>
    <col min="40" max="40" width="16.28515625" style="4" customWidth="1"/>
    <col min="41" max="41" width="18.5703125" style="4" customWidth="1"/>
    <col min="42" max="42" width="38.28515625" style="4" customWidth="1"/>
    <col min="43" max="16384" width="9.28515625" style="4"/>
  </cols>
  <sheetData>
    <row r="1" spans="1:35" s="1" customFormat="1" hidden="1">
      <c r="A1" s="1" t="s">
        <v>168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C1" s="1" t="s">
        <v>17</v>
      </c>
      <c r="AH1" s="1" t="s">
        <v>7</v>
      </c>
      <c r="AI1" s="1" t="s">
        <v>7</v>
      </c>
    </row>
    <row r="2" spans="1:35" hidden="1">
      <c r="A2" s="1" t="s">
        <v>7</v>
      </c>
      <c r="D2" s="4" t="s">
        <v>18</v>
      </c>
      <c r="E2" s="4" t="str">
        <f>Option!$C$2</f>
        <v>UICACS</v>
      </c>
    </row>
    <row r="3" spans="1:35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5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5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5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5" hidden="1">
      <c r="A7" s="1" t="s">
        <v>7</v>
      </c>
    </row>
    <row r="8" spans="1:35" hidden="1">
      <c r="A8" s="1" t="s">
        <v>7</v>
      </c>
      <c r="K8" s="9"/>
    </row>
    <row r="9" spans="1:35" hidden="1">
      <c r="A9" s="1" t="s">
        <v>7</v>
      </c>
      <c r="K9" s="9"/>
    </row>
    <row r="10" spans="1:35" hidden="1">
      <c r="A10" s="1" t="s">
        <v>7</v>
      </c>
    </row>
    <row r="11" spans="1:35" hidden="1">
      <c r="A11" s="1" t="s">
        <v>7</v>
      </c>
      <c r="C11" s="4" t="s">
        <v>26</v>
      </c>
      <c r="E11" s="4" t="str">
        <f>Option!$C$9</f>
        <v>20260301..20260331</v>
      </c>
      <c r="K11" s="9"/>
    </row>
    <row r="12" spans="1:35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5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5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5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5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6" hidden="1">
      <c r="A17" s="1" t="s">
        <v>7</v>
      </c>
    </row>
    <row r="18" spans="1:46" s="22" customFormat="1" hidden="1">
      <c r="A18" s="22" t="s">
        <v>7</v>
      </c>
      <c r="I18" s="23"/>
      <c r="L18" s="24"/>
      <c r="M18" s="25"/>
      <c r="Q18" s="26"/>
      <c r="W18" s="27"/>
      <c r="AB18" s="29"/>
      <c r="AC18" s="29"/>
    </row>
    <row r="20" spans="1:46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6" ht="15.75">
      <c r="K21" s="51" t="s">
        <v>40</v>
      </c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1:46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6" ht="78.75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170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39" t="s">
        <v>49</v>
      </c>
      <c r="AD23" s="39" t="s">
        <v>50</v>
      </c>
      <c r="AE23" s="40" t="s">
        <v>60</v>
      </c>
      <c r="AF23" s="41" t="s">
        <v>61</v>
      </c>
      <c r="AG23" s="41" t="s">
        <v>62</v>
      </c>
      <c r="AH23" s="41" t="s">
        <v>63</v>
      </c>
      <c r="AI23" s="37" t="s">
        <v>64</v>
      </c>
      <c r="AJ23" s="37" t="s">
        <v>65</v>
      </c>
      <c r="AK23" s="37" t="s">
        <v>66</v>
      </c>
      <c r="AL23" s="37" t="s">
        <v>67</v>
      </c>
      <c r="AM23" s="37" t="s">
        <v>68</v>
      </c>
      <c r="AN23" s="37" t="s">
        <v>69</v>
      </c>
      <c r="AO23" s="37" t="s">
        <v>70</v>
      </c>
      <c r="AP23" s="33" t="s">
        <v>71</v>
      </c>
    </row>
    <row r="24" spans="1:46">
      <c r="B24" s="1" t="str">
        <f>IF(K24="","Hide","Show")</f>
        <v>Show</v>
      </c>
      <c r="C24" s="4" t="s">
        <v>43</v>
      </c>
      <c r="E24" s="11" t="str">
        <f>"""UICACS"","""",""SQL="",""2=DOCNUM"",""33042044"",""14=CUSTREF"",""6726000331"",""14=U_CUSTREF"",""6726000331"",""15=DOCDATE"",""30/3/2026"",""15=TAXDATE"",""30/3/2026"",""14=CARDCODE"",""CI1256-SGD"",""14=CARDNAME"",""SINGAPORE HEALTH SERVICES PTE LTD"",""14=ITEMCODE"",""MS7NQ-00300GLP"",""1"&amp;"4=ITEMNAME"",""MS SQL SERVER STANDARD CORE SLNG LSA 2L"",""10=QUANTITY"",""4.000000"",""14=U_PONO"",""963252"",""15=U_PODATE"",""23/3/2026"",""10=U_TLINTCOS"",""0.000000"",""2=SLPCODE"",""132"",""14=SLPNAME"",""E0001-CS"",""14=MEMO"",""WENDY KUM CHIOU SZE"",""14=CONTACTNAME"",""FINANCE DE"&amp;"PARTMENT"",""10=LINETOTAL"",""22401.840000"",""14=U_ENR"","""",""14=U_MSENR"",""S7138270"",""14=U_MSPCN"",""A8AA53F5"",""14=ADDRESS2"",""SREEDHAR YADAVALLY_x000D_SINGAPORE HEALTH SERVICES PTE LTD 168 JALAN BUKIT MERAH SURBANA ONE #16-01 SINGAPORE 150168_x000D_SREEDHAR YADAVALLY(84022258"&amp;")/NG CHIOU TING(96430843)_x000D_TEL: _x000D_FAX: ng.chiou.ting@synapxe.sg_x000D_EMAIL: sreedhar.yadavally@synapxe.sg"""</f>
        <v>"UICACS","","SQL=","2=DOCNUM","33042044","14=CUSTREF","6726000331","14=U_CUSTREF","6726000331","15=DOCDATE","30/3/2026","15=TAXDATE","30/3/2026","14=CARDCODE","CI1256-SGD","14=CARDNAME","SINGAPORE HEALTH SERVICES PTE LTD","14=ITEMCODE","MS7NQ-00300GLP","14=ITEMNAME","MS SQL SERVER STANDARD CORE SLNG LSA 2L","10=QUANTITY","4.000000","14=U_PONO","963252","15=U_PODATE","23/3/2026","10=U_TLINTCOS","0.000000","2=SLPCODE","132","14=SLPNAME","E0001-CS","14=MEMO","WENDY KUM CHIOU SZE","14=CONTACTNAME","FINANCE DEPARTMENT","10=LINETOTAL","22401.840000","14=U_ENR","","14=U_MSENR","S7138270","14=U_MSPCN","A8AA53F5","14=ADDRESS2","SREEDHAR YADAVALLY_x000D_SINGAPORE HEALTH SERVICES PTE LTD 168 JALAN BUKIT MERAH SURBANA ONE #16-01 SINGAPORE 150168_x000D_SREEDHAR YADAVALLY(84022258)/NG CHIOU TING(96430843)_x000D_TEL: _x000D_FAX: ng.chiou.ting@synapxe.sg_x000D_EMAIL: sreedhar.yadavally@synapxe.sg"</v>
      </c>
      <c r="K24" s="19">
        <f>MONTH(N24)</f>
        <v>3</v>
      </c>
      <c r="L24" s="19">
        <f>YEAR(N24)</f>
        <v>2026</v>
      </c>
      <c r="M24" s="4">
        <v>33042044</v>
      </c>
      <c r="N24" s="30">
        <v>46111</v>
      </c>
      <c r="O24" s="19" t="str">
        <f>"S7138270"</f>
        <v>S7138270</v>
      </c>
      <c r="P24" s="19" t="str">
        <f>"A8AA53F5"</f>
        <v>A8AA53F5</v>
      </c>
      <c r="Q24" s="19"/>
      <c r="R24" s="19" t="str">
        <f>"CI1256-SGD"</f>
        <v>CI1256-SGD</v>
      </c>
      <c r="S24" s="4" t="str">
        <f>"SINGAPORE HEALTH SERVICES PTE LTD"</f>
        <v>SINGAPORE HEALTH SERVICES PTE LTD</v>
      </c>
      <c r="T24" s="19" t="str">
        <f>"6726000331"</f>
        <v>6726000331</v>
      </c>
      <c r="U24" s="42" t="str">
        <f>"963252"</f>
        <v>963252</v>
      </c>
      <c r="V24" s="42">
        <v>46106</v>
      </c>
      <c r="W24" s="42">
        <v>46111</v>
      </c>
      <c r="X24" s="52">
        <f>SUM(N24-V24)</f>
        <v>5</v>
      </c>
      <c r="Y24" s="44" t="str">
        <f>"MS7NQ-00300GLP"</f>
        <v>MS7NQ-00300GLP</v>
      </c>
      <c r="Z24" s="44" t="str">
        <f>"MS SQL SERVER STANDARD CORE SLNG LSA 2L"</f>
        <v>MS SQL SERVER STANDARD CORE SLNG LSA 2L</v>
      </c>
      <c r="AA24" s="44" t="str">
        <f>"WENDY KUM CHIOU SZE"</f>
        <v>WENDY KUM CHIOU SZE</v>
      </c>
      <c r="AB24" s="43">
        <v>4</v>
      </c>
      <c r="AC24" s="31">
        <f>IFERROR(AD24/AB24,0)</f>
        <v>5600.46</v>
      </c>
      <c r="AD24" s="31">
        <v>22401.84</v>
      </c>
      <c r="AE24" s="19" t="str">
        <f>"-"</f>
        <v>-</v>
      </c>
      <c r="AF24" s="45">
        <v>22401.84</v>
      </c>
      <c r="AG24" s="30" t="s">
        <v>72</v>
      </c>
      <c r="AH24" s="46" t="str">
        <f>"SREEDHAR YADAVALLY_x000D_SINGAPORE HEALTH SERVICES PTE LTD 168 JALAN BUKIT MERAH SURBANA ONE #16-01 SINGAPORE 150168_x000D_SREEDHAR YADAVALLY(84022258)/NG CHIOU TING(96430843)_x000D_TEL: _x000D_FAX: ng.chiou.ting@synapxe.sg_x000D_EMAIL: sreedhar.yadavally@synapxe.sg"</f>
        <v>SREEDHAR YADAVALLY_x000D_SINGAPORE HEALTH SERVICES PTE LTD 168 JALAN BUKIT MERAH SURBANA ONE #16-01 SINGAPORE 150168_x000D_SREEDHAR YADAVALLY(84022258)/NG CHIOU TING(96430843)_x000D_TEL: _x000D_FAX: ng.chiou.ting@synapxe.sg_x000D_EMAIL: sreedhar.yadavally@synapxe.sg</v>
      </c>
      <c r="AI24" s="47" t="s">
        <v>73</v>
      </c>
      <c r="AJ24" s="47" t="s">
        <v>74</v>
      </c>
      <c r="AK24" s="3" t="str">
        <f>"MS7NQ-00300GLP"</f>
        <v>MS7NQ-00300GLP</v>
      </c>
      <c r="AL24" s="3" t="str">
        <f>"MS SQL SERVER STANDARD CORE SLNG LSA 2L"</f>
        <v>MS SQL SERVER STANDARD CORE SLNG LSA 2L</v>
      </c>
      <c r="AM24" s="3" t="s">
        <v>179</v>
      </c>
      <c r="AN24" s="50">
        <v>46113</v>
      </c>
      <c r="AO24" s="50">
        <v>47057</v>
      </c>
      <c r="AP24" s="3"/>
    </row>
    <row r="25" spans="1:46" hidden="1">
      <c r="B25" s="1" t="str">
        <f>IF(K25="","Hide","Show")</f>
        <v>Hide</v>
      </c>
      <c r="C25" s="4" t="s">
        <v>44</v>
      </c>
      <c r="E25" s="11" t="str">
        <f>""</f>
        <v/>
      </c>
      <c r="K25" s="4" t="str">
        <f>""</f>
        <v/>
      </c>
      <c r="L25" s="30" t="str">
        <f>""</f>
        <v/>
      </c>
      <c r="M25" s="4" t="str">
        <f>""</f>
        <v/>
      </c>
      <c r="N25" s="4" t="str">
        <f>""</f>
        <v/>
      </c>
      <c r="O25" s="4" t="str">
        <f>""</f>
        <v/>
      </c>
      <c r="P25" s="4" t="str">
        <f>""</f>
        <v/>
      </c>
      <c r="Q25" s="3" t="str">
        <f>""</f>
        <v/>
      </c>
      <c r="R25" s="5"/>
      <c r="S25" s="4" t="str">
        <f>""</f>
        <v/>
      </c>
      <c r="T25" s="4" t="str">
        <f>""</f>
        <v/>
      </c>
      <c r="V25" s="4" t="str">
        <f>""</f>
        <v/>
      </c>
      <c r="W25" s="17" t="str">
        <f>""</f>
        <v/>
      </c>
      <c r="X25" s="4" t="str">
        <f>""</f>
        <v/>
      </c>
      <c r="Y25" s="16" t="str">
        <f>""</f>
        <v/>
      </c>
      <c r="Z25" s="5" t="str">
        <f>""</f>
        <v/>
      </c>
      <c r="AA25" s="4" t="str">
        <f>""</f>
        <v/>
      </c>
      <c r="AB25" s="47">
        <f>IFERROR(AC25/W25,0)</f>
        <v>0</v>
      </c>
      <c r="AC25" s="31" t="str">
        <f>""</f>
        <v/>
      </c>
    </row>
    <row r="26" spans="1:46" hidden="1">
      <c r="B26" s="1" t="str">
        <f>IF(K26="","Hide","Show")</f>
        <v>Hide</v>
      </c>
      <c r="C26" s="4" t="s">
        <v>45</v>
      </c>
      <c r="E26" s="11" t="str">
        <f>""</f>
        <v/>
      </c>
      <c r="K26" s="4" t="str">
        <f>""</f>
        <v/>
      </c>
      <c r="L26" s="30" t="str">
        <f>""</f>
        <v/>
      </c>
      <c r="M26" s="4" t="str">
        <f>""</f>
        <v/>
      </c>
      <c r="N26" s="4" t="str">
        <f>""</f>
        <v/>
      </c>
      <c r="O26" s="4" t="str">
        <f>""</f>
        <v/>
      </c>
      <c r="P26" s="4" t="str">
        <f>""</f>
        <v/>
      </c>
      <c r="Q26" s="3" t="str">
        <f>""</f>
        <v/>
      </c>
      <c r="R26" s="5"/>
      <c r="S26" s="4" t="str">
        <f>""</f>
        <v/>
      </c>
      <c r="T26" s="4" t="str">
        <f>""</f>
        <v/>
      </c>
      <c r="V26" s="4" t="str">
        <f>""</f>
        <v/>
      </c>
      <c r="W26" s="17" t="str">
        <f>""</f>
        <v/>
      </c>
      <c r="X26" s="4" t="str">
        <f>""</f>
        <v/>
      </c>
      <c r="Y26" s="16" t="str">
        <f>""</f>
        <v/>
      </c>
      <c r="Z26" s="5" t="str">
        <f>""</f>
        <v/>
      </c>
      <c r="AA26" s="4" t="str">
        <f>""</f>
        <v/>
      </c>
      <c r="AB26" s="47">
        <f>IFERROR(AC26/W26,0)</f>
        <v>0</v>
      </c>
      <c r="AC26" s="31" t="str">
        <f>""</f>
        <v/>
      </c>
    </row>
    <row r="27" spans="1:46">
      <c r="AB27" s="31"/>
      <c r="AC27" s="31"/>
    </row>
    <row r="28" spans="1:46">
      <c r="AJ28" s="14"/>
    </row>
    <row r="29" spans="1:46">
      <c r="AQ29" s="14"/>
    </row>
    <row r="30" spans="1:46">
      <c r="AR30" s="14"/>
    </row>
    <row r="31" spans="1:46">
      <c r="AS31" s="14"/>
    </row>
    <row r="32" spans="1:46">
      <c r="AT32" s="14"/>
    </row>
    <row r="33" spans="47:47">
      <c r="AU33" s="14"/>
    </row>
  </sheetData>
  <sortState xmlns:xlrd2="http://schemas.microsoft.com/office/spreadsheetml/2017/richdata2" ref="K24:AC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8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9" t="s">
        <v>87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177</v>
      </c>
    </row>
    <row r="4" spans="1:5">
      <c r="A4" s="49" t="s">
        <v>0</v>
      </c>
      <c r="B4" s="49" t="s">
        <v>6</v>
      </c>
      <c r="C4" s="49" t="s">
        <v>178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9" t="s">
        <v>87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177</v>
      </c>
    </row>
    <row r="4" spans="1:5">
      <c r="A4" s="49" t="s">
        <v>0</v>
      </c>
      <c r="B4" s="49" t="s">
        <v>6</v>
      </c>
      <c r="C4" s="49" t="s">
        <v>178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9" t="s">
        <v>165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170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171</v>
      </c>
      <c r="V24" s="49" t="s">
        <v>115</v>
      </c>
      <c r="W24" s="49" t="s">
        <v>116</v>
      </c>
      <c r="X24" s="49" t="s">
        <v>172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173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B25" s="49" t="s">
        <v>130</v>
      </c>
      <c r="C25" s="49" t="s">
        <v>44</v>
      </c>
      <c r="E25" s="49" t="s">
        <v>131</v>
      </c>
      <c r="K25" s="49" t="s">
        <v>132</v>
      </c>
      <c r="L25" s="49" t="s">
        <v>133</v>
      </c>
      <c r="M25" s="49" t="s">
        <v>134</v>
      </c>
      <c r="N25" s="49" t="s">
        <v>135</v>
      </c>
      <c r="O25" s="49" t="s">
        <v>136</v>
      </c>
      <c r="P25" s="49" t="s">
        <v>137</v>
      </c>
      <c r="Q25" s="49" t="s">
        <v>138</v>
      </c>
      <c r="S25" s="49" t="s">
        <v>137</v>
      </c>
      <c r="T25" s="49" t="s">
        <v>139</v>
      </c>
      <c r="V25" s="49" t="s">
        <v>140</v>
      </c>
      <c r="W25" s="49" t="s">
        <v>141</v>
      </c>
      <c r="X25" s="49" t="s">
        <v>142</v>
      </c>
      <c r="Y25" s="49" t="s">
        <v>143</v>
      </c>
      <c r="Z25" s="49" t="s">
        <v>144</v>
      </c>
      <c r="AA25" s="49" t="s">
        <v>145</v>
      </c>
      <c r="AB25" s="49" t="s">
        <v>174</v>
      </c>
      <c r="AC25" s="49" t="s">
        <v>146</v>
      </c>
    </row>
    <row r="26" spans="1:42">
      <c r="B26" s="49" t="s">
        <v>147</v>
      </c>
      <c r="C26" s="49" t="s">
        <v>45</v>
      </c>
      <c r="E26" s="49" t="s">
        <v>148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175</v>
      </c>
      <c r="AC26" s="49" t="s">
        <v>163</v>
      </c>
    </row>
    <row r="28" spans="1:42">
      <c r="AB28" s="49" t="s">
        <v>164</v>
      </c>
      <c r="AC28" s="49" t="s">
        <v>176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9" t="s">
        <v>165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170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171</v>
      </c>
      <c r="V24" s="49" t="s">
        <v>115</v>
      </c>
      <c r="W24" s="49" t="s">
        <v>116</v>
      </c>
      <c r="X24" s="49" t="s">
        <v>172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173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B25" s="49" t="s">
        <v>130</v>
      </c>
      <c r="C25" s="49" t="s">
        <v>44</v>
      </c>
      <c r="E25" s="49" t="s">
        <v>131</v>
      </c>
      <c r="K25" s="49" t="s">
        <v>132</v>
      </c>
      <c r="L25" s="49" t="s">
        <v>133</v>
      </c>
      <c r="M25" s="49" t="s">
        <v>134</v>
      </c>
      <c r="N25" s="49" t="s">
        <v>135</v>
      </c>
      <c r="O25" s="49" t="s">
        <v>136</v>
      </c>
      <c r="P25" s="49" t="s">
        <v>137</v>
      </c>
      <c r="Q25" s="49" t="s">
        <v>138</v>
      </c>
      <c r="S25" s="49" t="s">
        <v>137</v>
      </c>
      <c r="T25" s="49" t="s">
        <v>139</v>
      </c>
      <c r="V25" s="49" t="s">
        <v>140</v>
      </c>
      <c r="W25" s="49" t="s">
        <v>141</v>
      </c>
      <c r="X25" s="49" t="s">
        <v>142</v>
      </c>
      <c r="Y25" s="49" t="s">
        <v>143</v>
      </c>
      <c r="Z25" s="49" t="s">
        <v>144</v>
      </c>
      <c r="AA25" s="49" t="s">
        <v>145</v>
      </c>
      <c r="AB25" s="49" t="s">
        <v>174</v>
      </c>
      <c r="AC25" s="49" t="s">
        <v>146</v>
      </c>
    </row>
    <row r="26" spans="1:42">
      <c r="B26" s="49" t="s">
        <v>147</v>
      </c>
      <c r="C26" s="49" t="s">
        <v>45</v>
      </c>
      <c r="E26" s="49" t="s">
        <v>148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175</v>
      </c>
      <c r="AC26" s="49" t="s">
        <v>163</v>
      </c>
    </row>
    <row r="28" spans="1:42">
      <c r="AB28" s="49" t="s">
        <v>164</v>
      </c>
      <c r="AC28" s="49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CF1B-00E1-4A31-89D7-B16DD8DF81B1}">
  <dimension ref="A1:E30"/>
  <sheetViews>
    <sheetView workbookViewId="0"/>
  </sheetViews>
  <sheetFormatPr defaultRowHeight="15"/>
  <sheetData>
    <row r="1" spans="1:5">
      <c r="A1" s="49" t="s">
        <v>167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177</v>
      </c>
    </row>
    <row r="4" spans="1:5">
      <c r="A4" s="49" t="s">
        <v>0</v>
      </c>
      <c r="B4" s="49" t="s">
        <v>6</v>
      </c>
      <c r="C4" s="49" t="s">
        <v>178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1543-D01F-4142-8020-A1015AD42E15}">
  <dimension ref="A1:AP28"/>
  <sheetViews>
    <sheetView workbookViewId="0"/>
  </sheetViews>
  <sheetFormatPr defaultRowHeight="15"/>
  <sheetData>
    <row r="1" spans="1:35">
      <c r="A1" s="49" t="s">
        <v>169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170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171</v>
      </c>
      <c r="V24" s="49" t="s">
        <v>115</v>
      </c>
      <c r="W24" s="49" t="s">
        <v>116</v>
      </c>
      <c r="X24" s="49" t="s">
        <v>172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173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B25" s="49" t="s">
        <v>130</v>
      </c>
      <c r="C25" s="49" t="s">
        <v>44</v>
      </c>
      <c r="E25" s="49" t="s">
        <v>131</v>
      </c>
      <c r="K25" s="49" t="s">
        <v>132</v>
      </c>
      <c r="L25" s="49" t="s">
        <v>133</v>
      </c>
      <c r="M25" s="49" t="s">
        <v>134</v>
      </c>
      <c r="N25" s="49" t="s">
        <v>135</v>
      </c>
      <c r="O25" s="49" t="s">
        <v>136</v>
      </c>
      <c r="P25" s="49" t="s">
        <v>137</v>
      </c>
      <c r="Q25" s="49" t="s">
        <v>138</v>
      </c>
      <c r="S25" s="49" t="s">
        <v>137</v>
      </c>
      <c r="T25" s="49" t="s">
        <v>139</v>
      </c>
      <c r="V25" s="49" t="s">
        <v>140</v>
      </c>
      <c r="W25" s="49" t="s">
        <v>141</v>
      </c>
      <c r="X25" s="49" t="s">
        <v>142</v>
      </c>
      <c r="Y25" s="49" t="s">
        <v>143</v>
      </c>
      <c r="Z25" s="49" t="s">
        <v>144</v>
      </c>
      <c r="AA25" s="49" t="s">
        <v>145</v>
      </c>
      <c r="AB25" s="49" t="s">
        <v>174</v>
      </c>
      <c r="AC25" s="49" t="s">
        <v>146</v>
      </c>
    </row>
    <row r="26" spans="1:42">
      <c r="B26" s="49" t="s">
        <v>147</v>
      </c>
      <c r="C26" s="49" t="s">
        <v>45</v>
      </c>
      <c r="E26" s="49" t="s">
        <v>148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175</v>
      </c>
      <c r="AC26" s="49" t="s">
        <v>163</v>
      </c>
    </row>
    <row r="28" spans="1:42">
      <c r="AB28" s="49" t="s">
        <v>164</v>
      </c>
      <c r="AC28" s="49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2026-04-08T02:48:27Z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