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6\"/>
    </mc:Choice>
  </mc:AlternateContent>
  <xr:revisionPtr revIDLastSave="0" documentId="8_{554B2DB1-668D-4552-A22A-2BA82256F1E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E25" i="2"/>
  <c r="K25" i="2"/>
  <c r="L25" i="2"/>
  <c r="M25" i="2"/>
  <c r="N25" i="2"/>
  <c r="O25" i="2"/>
  <c r="P25" i="2"/>
  <c r="Q25" i="2"/>
  <c r="S25" i="2"/>
  <c r="T25" i="2"/>
  <c r="V25" i="2"/>
  <c r="W25" i="2"/>
  <c r="X25" i="2"/>
  <c r="Y25" i="2"/>
  <c r="Z25" i="2"/>
  <c r="AA25" i="2"/>
  <c r="AB25" i="2"/>
  <c r="E26" i="2"/>
  <c r="K26" i="2"/>
  <c r="L26" i="2"/>
  <c r="M26" i="2"/>
  <c r="N26" i="2"/>
  <c r="O26" i="2"/>
  <c r="P26" i="2"/>
  <c r="Q26" i="2"/>
  <c r="S26" i="2"/>
  <c r="T26" i="2"/>
  <c r="V26" i="2"/>
  <c r="W26" i="2"/>
  <c r="X26" i="2"/>
  <c r="Y26" i="2"/>
  <c r="Z26" i="2"/>
  <c r="AA26" i="2"/>
  <c r="AB26" i="2"/>
  <c r="D5" i="1"/>
  <c r="B8" i="89"/>
  <c r="B7" i="89"/>
  <c r="E14" i="2"/>
  <c r="E13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C10" i="1"/>
  <c r="C9" i="1"/>
  <c r="E11" i="2" s="1"/>
  <c r="C8" i="1"/>
  <c r="C5" i="1"/>
  <c r="E12" i="2" s="1"/>
  <c r="C4" i="1"/>
  <c r="C3" i="1"/>
  <c r="B25" i="2" l="1"/>
  <c r="B26" i="2"/>
  <c r="I6" i="2"/>
  <c r="D4" i="2"/>
  <c r="E4" i="2" s="1"/>
  <c r="I5" i="2"/>
  <c r="D6" i="2"/>
  <c r="D5" i="2"/>
  <c r="E5" i="2" l="1"/>
  <c r="E6" i="2"/>
  <c r="B24" i="2"/>
</calcChain>
</file>

<file path=xl/sharedStrings.xml><?xml version="1.0" encoding="utf-8"?>
<sst xmlns="http://schemas.openxmlformats.org/spreadsheetml/2006/main" count="828" uniqueCount="180">
  <si>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</si>
  <si>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</si>
  <si>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</si>
  <si>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</si>
  <si>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</si>
  <si>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</si>
  <si>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</si>
  <si>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</si>
  <si>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</si>
  <si>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</si>
  <si>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</si>
  <si>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</si>
  <si>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</si>
  <si>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</si>
  <si>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</si>
  <si>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</si>
  <si>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</si>
  <si>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</si>
  <si>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</si>
  <si>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</si>
  <si>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</si>
  <si>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</si>
  <si>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</si>
  <si>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</si>
  <si>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</si>
  <si>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</si>
  <si>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</si>
  <si>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</si>
  <si>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</si>
  <si>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</si>
  <si>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</si>
  <si>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</si>
  <si>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</si>
  <si>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</si>
  <si>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</si>
  <si>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</si>
  <si>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</si>
  <si>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</si>
  <si>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</si>
  <si>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</si>
  <si>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</si>
  <si>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</si>
  <si>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</si>
  <si>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</si>
  <si>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</si>
  <si>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</si>
  <si>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</si>
  <si>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</si>
  <si>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</si>
  <si>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</si>
  <si>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</si>
  <si>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</si>
  <si>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</si>
  <si>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</si>
  <si>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</si>
  <si>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</si>
  <si>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</si>
  <si>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</si>
  <si>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</si>
  <si>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</si>
  <si>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</si>
  <si>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</si>
  <si>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</si>
  <si>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</si>
  <si>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</si>
  <si>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</si>
  <si>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</si>
  <si>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</si>
  <si>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</si>
  <si>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</si>
  <si>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</si>
  <si>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</si>
  <si>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</si>
  <si>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</si>
  <si>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</si>
  <si>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</si>
  <si>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</si>
  <si>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</si>
  <si>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</si>
  <si>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</si>
  <si>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</si>
  <si>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</si>
  <si>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</si>
  <si>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</si>
  <si>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</si>
  <si>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</si>
  <si>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</si>
  <si>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</si>
  <si>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</si>
  <si>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</si>
  <si>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</si>
  <si>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</si>
  <si>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</si>
  <si>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</si>
  <si>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</si>
  <si>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</si>
  <si>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</si>
  <si>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</si>
  <si>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</si>
  <si>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</si>
  <si>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</si>
  <si>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</si>
  <si>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</si>
  <si>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</si>
  <si>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</si>
  <si>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</si>
  <si>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</si>
  <si>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</si>
  <si>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</si>
  <si>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</si>
  <si>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</si>
  <si>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</si>
  <si>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</si>
  <si>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</si>
  <si>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</si>
  <si>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</si>
  <si>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</si>
  <si>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</si>
  <si>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</si>
  <si>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</si>
  <si>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</si>
  <si>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</si>
  <si>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</si>
  <si>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</si>
  <si>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</si>
  <si>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</si>
  <si>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</si>
  <si>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</si>
  <si>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</si>
  <si>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</si>
  <si>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</si>
  <si>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</si>
  <si>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</si>
  <si>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</si>
  <si>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</si>
  <si>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</si>
  <si>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</si>
  <si>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</si>
  <si>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</si>
  <si>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</si>
  <si>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</si>
  <si>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</si>
  <si>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</si>
  <si>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</si>
  <si>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</si>
  <si>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</si>
  <si>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</si>
  <si>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</si>
  <si>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</si>
  <si>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</si>
  <si>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</si>
  <si>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</si>
  <si>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</si>
  <si>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</si>
  <si>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</si>
  <si>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</si>
  <si>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</si>
  <si>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</si>
  <si>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</si>
  <si>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</si>
  <si>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</si>
  <si>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</si>
  <si>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</si>
  <si>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</si>
  <si>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</si>
  <si>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</si>
  <si>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Auto+Hide+HideSheet+Formulas=Sheet5,Sheet1,Sheet2</t>
  </si>
  <si>
    <t>Auto+Hide+HideSheet+Formulas=Sheet5,Sheet1,Sheet2+FormulasOnly</t>
  </si>
  <si>
    <t>Auto+Hide+Values+Formulas=Sheet6,Sheet3,Sheet4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</si>
  <si>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</si>
  <si>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</si>
  <si>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</si>
  <si>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</si>
  <si>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</si>
  <si>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</si>
  <si>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</si>
  <si>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</si>
  <si>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="01/03/2026"</t>
  </si>
  <si>
    <t>="31/03/2026"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</si>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</sst>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15" fontId="0" fillId="0" borderId="0" xfId="0" applyNumberFormat="1" applyAlignment="1">
      <alignment horizontal="center" vertical="top"/>
    </xf>
    <xf numFmtId="0" fontId="4" fillId="0" borderId="0" xfId="1" applyFont="1" applyAlignment="1">
      <alignment horizontal="center" vertical="top"/>
    </xf>
    <xf numFmtId="1" fontId="0" fillId="8" borderId="0" xfId="0" applyNumberFormat="1" applyFill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166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"01/03/2026"</f>
        <v>01/03/2026</v>
      </c>
    </row>
    <row r="4" spans="1:5">
      <c r="A4" s="1" t="s">
        <v>0</v>
      </c>
      <c r="B4" s="4" t="s">
        <v>6</v>
      </c>
      <c r="C4" s="5" t="str">
        <f>"31/03/2026"</f>
        <v>31/03/2026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01/Mar/2026..31/Mar/2026</v>
      </c>
    </row>
    <row r="9" spans="1:5">
      <c r="A9" s="1" t="s">
        <v>9</v>
      </c>
      <c r="C9" s="3" t="str">
        <f>TEXT($C$3,"yyyyMMdd") &amp; ".." &amp; TEXT($C$4,"yyyyMMdd")</f>
        <v>20260301..20260331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3"/>
  <sheetViews>
    <sheetView tabSelected="1" topLeftCell="W19" zoomScale="92" zoomScaleNormal="92" workbookViewId="0">
      <selection activeCell="AA24" sqref="AA24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85546875" style="4" bestFit="1" customWidth="1"/>
    <col min="17" max="17" width="8.85546875" style="3" bestFit="1" customWidth="1"/>
    <col min="18" max="18" width="12" style="4" bestFit="1" customWidth="1"/>
    <col min="19" max="19" width="35" style="4" bestFit="1" customWidth="1"/>
    <col min="20" max="20" width="14.7109375" style="4" bestFit="1" customWidth="1"/>
    <col min="21" max="21" width="14.7109375" style="4" customWidth="1"/>
    <col min="22" max="22" width="13.5703125" style="4" customWidth="1"/>
    <col min="23" max="23" width="10.28515625" style="17" bestFit="1" customWidth="1"/>
    <col min="24" max="24" width="10.5703125" style="4" customWidth="1"/>
    <col min="25" max="25" width="23" style="4" hidden="1" customWidth="1"/>
    <col min="26" max="26" width="10.7109375" style="4" hidden="1" customWidth="1"/>
    <col min="27" max="27" width="23.140625" style="4" bestFit="1" customWidth="1"/>
    <col min="28" max="28" width="10.42578125" style="28" bestFit="1" customWidth="1"/>
    <col min="29" max="29" width="9.28515625" style="4"/>
    <col min="30" max="31" width="9.28515625" style="4" hidden="1" customWidth="1"/>
    <col min="32" max="32" width="14.7109375" style="4" customWidth="1"/>
    <col min="33" max="33" width="17" style="4" customWidth="1"/>
    <col min="34" max="34" width="33.5703125" style="4" customWidth="1"/>
    <col min="35" max="35" width="25.28515625" style="4" customWidth="1"/>
    <col min="36" max="36" width="16.28515625" style="4" customWidth="1"/>
    <col min="37" max="37" width="18.5703125" style="4" customWidth="1"/>
    <col min="38" max="38" width="38.28515625" style="4" customWidth="1"/>
    <col min="39" max="16384" width="9.28515625" style="4"/>
  </cols>
  <sheetData>
    <row r="1" spans="1:31" s="1" customFormat="1" hidden="1">
      <c r="A1" s="1" t="s">
        <v>168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20260301..20260331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2" hidden="1">
      <c r="A17" s="1" t="s">
        <v>7</v>
      </c>
    </row>
    <row r="18" spans="1:42" s="22" customFormat="1" hidden="1">
      <c r="A18" s="22" t="s">
        <v>7</v>
      </c>
      <c r="I18" s="23"/>
      <c r="L18" s="24"/>
      <c r="M18" s="25"/>
      <c r="Q18" s="26"/>
      <c r="W18" s="27"/>
      <c r="AB18" s="29"/>
    </row>
    <row r="20" spans="1:42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2" ht="15.75">
      <c r="K21" s="48" t="s">
        <v>40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42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2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170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62</v>
      </c>
      <c r="AD23" s="39" t="s">
        <v>63</v>
      </c>
      <c r="AE23" s="37" t="s">
        <v>64</v>
      </c>
      <c r="AF23" s="37" t="s">
        <v>65</v>
      </c>
      <c r="AG23" s="37" t="s">
        <v>66</v>
      </c>
      <c r="AH23" s="37" t="s">
        <v>67</v>
      </c>
      <c r="AI23" s="37" t="s">
        <v>68</v>
      </c>
      <c r="AJ23" s="37" t="s">
        <v>69</v>
      </c>
      <c r="AK23" s="37" t="s">
        <v>70</v>
      </c>
      <c r="AL23" s="33" t="s">
        <v>71</v>
      </c>
    </row>
    <row r="24" spans="1:42">
      <c r="B24" s="1" t="str">
        <f>IF(K24="","Hide","Show")</f>
        <v>Show</v>
      </c>
      <c r="C24" s="4" t="s">
        <v>43</v>
      </c>
      <c r="E24" s="11" t="str">
        <f>"""UICACS"","""",""SQL="",""2=DOCNUM"",""33042044"",""14=CUSTREF"",""6726000331"",""14=U_CUSTREF"",""6726000331"",""15=DOCDATE"",""30/3/2026"",""15=TAXDATE"",""30/3/2026"",""14=CARDCODE"",""CI1256-SGD"",""14=CARDNAME"",""SINGAPORE HEALTH SERVICES PTE LTD"",""14=ITEMCODE"",""MS7NQ-00300GLP"",""1"&amp;"4=ITEMNAME"",""MS SQL SERVER STANDARD CORE SLNG LSA 2L"",""10=QUANTITY"",""4.000000"",""14=U_PONO"",""963252"",""15=U_PODATE"",""23/3/2026"",""10=U_TLINTCOS"",""0.000000"",""2=SLPCODE"",""132"",""14=SLPNAME"",""E0001-CS"",""14=MEMO"",""WENDY KUM CHIOU SZE"",""14=CONTACTNAME"",""FINANCE DE"&amp;"PARTMENT"",""10=LINETOTAL"",""22401.840000"",""14=U_ENR"","""",""14=U_MSENR"",""S7138270"",""14=U_MSPCN"",""A8AA53F5"",""14=ADDRESS2"",""SREEDHAR YADAVALLY_x000D_SINGAPORE HEALTH SERVICES PTE LTD 168 JALAN BUKIT MERAH SURBANA ONE #16-01 SINGAPORE 150168_x000D_SREEDHAR YADAVALLY(84022258"&amp;")/NG CHIOU TING(96430843)_x000D_TEL: _x000D_FAX: ng.chiou.ting@synapxe.sg_x000D_EMAIL: sreedhar.yadavally@synapxe.sg"""</f>
        <v>"UICACS","","SQL=","2=DOCNUM","33042044","14=CUSTREF","6726000331","14=U_CUSTREF","6726000331","15=DOCDATE","30/3/2026","15=TAXDATE","30/3/2026","14=CARDCODE","CI1256-SGD","14=CARDNAME","SINGAPORE HEALTH SERVICES PTE LTD","14=ITEMCODE","MS7NQ-00300GLP","14=ITEMNAME","MS SQL SERVER STANDARD CORE SLNG LSA 2L","10=QUANTITY","4.000000","14=U_PONO","963252","15=U_PODATE","23/3/2026","10=U_TLINTCOS","0.000000","2=SLPCODE","132","14=SLPNAME","E0001-CS","14=MEMO","WENDY KUM CHIOU SZE","14=CONTACTNAME","FINANCE DEPARTMENT","10=LINETOTAL","22401.840000","14=U_ENR","","14=U_MSENR","S7138270","14=U_MSPCN","A8AA53F5","14=ADDRESS2","SREEDHAR YADAVALLY_x000D_SINGAPORE HEALTH SERVICES PTE LTD 168 JALAN BUKIT MERAH SURBANA ONE #16-01 SINGAPORE 150168_x000D_SREEDHAR YADAVALLY(84022258)/NG CHIOU TING(96430843)_x000D_TEL: _x000D_FAX: ng.chiou.ting@synapxe.sg_x000D_EMAIL: sreedhar.yadavally@synapxe.sg"</v>
      </c>
      <c r="K24" s="19">
        <f>MONTH(N24)</f>
        <v>3</v>
      </c>
      <c r="L24" s="19">
        <f>YEAR(N24)</f>
        <v>2026</v>
      </c>
      <c r="M24" s="4">
        <v>33042044</v>
      </c>
      <c r="N24" s="30">
        <v>46111</v>
      </c>
      <c r="O24" s="19" t="str">
        <f>"S7138270"</f>
        <v>S7138270</v>
      </c>
      <c r="P24" s="19" t="str">
        <f>"A8AA53F5"</f>
        <v>A8AA53F5</v>
      </c>
      <c r="Q24" s="19"/>
      <c r="R24" s="19" t="str">
        <f>"CI1256-SGD"</f>
        <v>CI1256-SGD</v>
      </c>
      <c r="S24" s="4" t="str">
        <f>"SINGAPORE HEALTH SERVICES PTE LTD"</f>
        <v>SINGAPORE HEALTH SERVICES PTE LTD</v>
      </c>
      <c r="T24" s="19" t="str">
        <f>"6726000331"</f>
        <v>6726000331</v>
      </c>
      <c r="U24" s="40" t="str">
        <f>"963252"</f>
        <v>963252</v>
      </c>
      <c r="V24" s="40">
        <v>46106</v>
      </c>
      <c r="W24" s="40">
        <v>46111</v>
      </c>
      <c r="X24" s="49">
        <f>SUM(N24-V24)</f>
        <v>5</v>
      </c>
      <c r="Y24" s="42" t="str">
        <f>"MS7NQ-00300GLP"</f>
        <v>MS7NQ-00300GLP</v>
      </c>
      <c r="Z24" s="42" t="str">
        <f>"MS SQL SERVER STANDARD CORE SLNG LSA 2L"</f>
        <v>MS SQL SERVER STANDARD CORE SLNG LSA 2L</v>
      </c>
      <c r="AA24" s="42" t="str">
        <f>"WENDY KUM CHIOU SZE"</f>
        <v>WENDY KUM CHIOU SZE</v>
      </c>
      <c r="AB24" s="41">
        <v>4</v>
      </c>
      <c r="AC24" s="30" t="s">
        <v>72</v>
      </c>
      <c r="AD24" s="43" t="str">
        <f>"SREEDHAR YADAVALLY_x000D_SINGAPORE HEALTH SERVICES PTE LTD 168 JALAN BUKIT MERAH SURBANA ONE #16-01 SINGAPORE 150168_x000D_SREEDHAR YADAVALLY(84022258)/NG CHIOU TING(96430843)_x000D_TEL: _x000D_FAX: ng.chiou.ting@synapxe.sg_x000D_EMAIL: sreedhar.yadavally@synapxe.sg"</f>
        <v>SREEDHAR YADAVALLY_x000D_SINGAPORE HEALTH SERVICES PTE LTD 168 JALAN BUKIT MERAH SURBANA ONE #16-01 SINGAPORE 150168_x000D_SREEDHAR YADAVALLY(84022258)/NG CHIOU TING(96430843)_x000D_TEL: _x000D_FAX: ng.chiou.ting@synapxe.sg_x000D_EMAIL: sreedhar.yadavally@synapxe.sg</v>
      </c>
      <c r="AE24" s="44" t="s">
        <v>73</v>
      </c>
      <c r="AF24" s="44" t="s">
        <v>74</v>
      </c>
      <c r="AG24" s="3" t="str">
        <f>"MS7NQ-00300GLP"</f>
        <v>MS7NQ-00300GLP</v>
      </c>
      <c r="AH24" s="3" t="str">
        <f>"MS SQL SERVER STANDARD CORE SLNG LSA 2L"</f>
        <v>MS SQL SERVER STANDARD CORE SLNG LSA 2L</v>
      </c>
      <c r="AI24" s="3" t="s">
        <v>179</v>
      </c>
      <c r="AJ24" s="47">
        <v>46113</v>
      </c>
      <c r="AK24" s="47">
        <v>47057</v>
      </c>
      <c r="AL24" s="3"/>
    </row>
    <row r="25" spans="1:42" hidden="1">
      <c r="B25" s="1" t="str">
        <f>IF(K25="","Hide","Show")</f>
        <v>Hide</v>
      </c>
      <c r="C25" s="4" t="s">
        <v>44</v>
      </c>
      <c r="E25" s="11" t="str">
        <f>""</f>
        <v/>
      </c>
      <c r="K25" s="4" t="str">
        <f>""</f>
        <v/>
      </c>
      <c r="L25" s="30" t="str">
        <f>""</f>
        <v/>
      </c>
      <c r="M25" s="4" t="str">
        <f>""</f>
        <v/>
      </c>
      <c r="N25" s="4" t="str">
        <f>""</f>
        <v/>
      </c>
      <c r="O25" s="4" t="str">
        <f>""</f>
        <v/>
      </c>
      <c r="P25" s="4" t="str">
        <f>""</f>
        <v/>
      </c>
      <c r="Q25" s="3" t="str">
        <f>""</f>
        <v/>
      </c>
      <c r="R25" s="5"/>
      <c r="S25" s="4" t="str">
        <f>""</f>
        <v/>
      </c>
      <c r="T25" s="4" t="str">
        <f>""</f>
        <v/>
      </c>
      <c r="V25" s="4" t="str">
        <f>""</f>
        <v/>
      </c>
      <c r="W25" s="17" t="str">
        <f>""</f>
        <v/>
      </c>
      <c r="X25" s="4" t="str">
        <f>""</f>
        <v/>
      </c>
      <c r="Y25" s="16" t="str">
        <f>""</f>
        <v/>
      </c>
      <c r="Z25" s="5" t="str">
        <f>""</f>
        <v/>
      </c>
      <c r="AA25" s="4" t="str">
        <f>""</f>
        <v/>
      </c>
      <c r="AB25" s="44">
        <f>IFERROR(#REF!/W25,0)</f>
        <v>0</v>
      </c>
    </row>
    <row r="26" spans="1:42" hidden="1">
      <c r="B26" s="1" t="str">
        <f>IF(K26="","Hide","Show")</f>
        <v>Hide</v>
      </c>
      <c r="C26" s="4" t="s">
        <v>45</v>
      </c>
      <c r="E26" s="11" t="str">
        <f>""</f>
        <v/>
      </c>
      <c r="K26" s="4" t="str">
        <f>""</f>
        <v/>
      </c>
      <c r="L26" s="30" t="str">
        <f>""</f>
        <v/>
      </c>
      <c r="M26" s="4" t="str">
        <f>""</f>
        <v/>
      </c>
      <c r="N26" s="4" t="str">
        <f>""</f>
        <v/>
      </c>
      <c r="O26" s="4" t="str">
        <f>""</f>
        <v/>
      </c>
      <c r="P26" s="4" t="str">
        <f>""</f>
        <v/>
      </c>
      <c r="Q26" s="3" t="str">
        <f>""</f>
        <v/>
      </c>
      <c r="R26" s="5"/>
      <c r="S26" s="4" t="str">
        <f>""</f>
        <v/>
      </c>
      <c r="T26" s="4" t="str">
        <f>""</f>
        <v/>
      </c>
      <c r="V26" s="4" t="str">
        <f>""</f>
        <v/>
      </c>
      <c r="W26" s="17" t="str">
        <f>""</f>
        <v/>
      </c>
      <c r="X26" s="4" t="str">
        <f>""</f>
        <v/>
      </c>
      <c r="Y26" s="16" t="str">
        <f>""</f>
        <v/>
      </c>
      <c r="Z26" s="5" t="str">
        <f>""</f>
        <v/>
      </c>
      <c r="AA26" s="4" t="str">
        <f>""</f>
        <v/>
      </c>
      <c r="AB26" s="44">
        <f>IFERROR(#REF!/W26,0)</f>
        <v>0</v>
      </c>
    </row>
    <row r="27" spans="1:42">
      <c r="AB27" s="31"/>
    </row>
    <row r="28" spans="1:42">
      <c r="AF28" s="14"/>
    </row>
    <row r="29" spans="1:42">
      <c r="AM29" s="14"/>
    </row>
    <row r="30" spans="1:42">
      <c r="AN30" s="14"/>
    </row>
    <row r="31" spans="1:42">
      <c r="AO31" s="14"/>
    </row>
    <row r="32" spans="1:42">
      <c r="AP32" s="14"/>
    </row>
    <row r="33" spans="43:43">
      <c r="AQ33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5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177</v>
      </c>
    </row>
    <row r="4" spans="1:5">
      <c r="A4" s="46" t="s">
        <v>0</v>
      </c>
      <c r="B4" s="46" t="s">
        <v>6</v>
      </c>
      <c r="C4" s="46" t="s">
        <v>178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177</v>
      </c>
    </row>
    <row r="4" spans="1:5">
      <c r="A4" s="46" t="s">
        <v>0</v>
      </c>
      <c r="B4" s="46" t="s">
        <v>6</v>
      </c>
      <c r="C4" s="46" t="s">
        <v>178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170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171</v>
      </c>
      <c r="V24" s="46" t="s">
        <v>115</v>
      </c>
      <c r="W24" s="46" t="s">
        <v>116</v>
      </c>
      <c r="X24" s="46" t="s">
        <v>172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173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174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175</v>
      </c>
      <c r="AC26" s="46" t="s">
        <v>163</v>
      </c>
    </row>
    <row r="28" spans="1:42">
      <c r="AB28" s="46" t="s">
        <v>164</v>
      </c>
      <c r="AC28" s="46" t="s">
        <v>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170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171</v>
      </c>
      <c r="V24" s="46" t="s">
        <v>115</v>
      </c>
      <c r="W24" s="46" t="s">
        <v>116</v>
      </c>
      <c r="X24" s="46" t="s">
        <v>172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173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174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175</v>
      </c>
      <c r="AC26" s="46" t="s">
        <v>163</v>
      </c>
    </row>
    <row r="28" spans="1:42">
      <c r="AB28" s="46" t="s">
        <v>164</v>
      </c>
      <c r="AC28" s="4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CF1B-00E1-4A31-89D7-B16DD8DF81B1}">
  <dimension ref="A1:E30"/>
  <sheetViews>
    <sheetView workbookViewId="0"/>
  </sheetViews>
  <sheetFormatPr defaultRowHeight="15"/>
  <sheetData>
    <row r="1" spans="1:5">
      <c r="A1" s="46" t="s">
        <v>167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177</v>
      </c>
    </row>
    <row r="4" spans="1:5">
      <c r="A4" s="46" t="s">
        <v>0</v>
      </c>
      <c r="B4" s="46" t="s">
        <v>6</v>
      </c>
      <c r="C4" s="46" t="s">
        <v>178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1543-D01F-4142-8020-A1015AD42E15}">
  <dimension ref="A1:AP28"/>
  <sheetViews>
    <sheetView workbookViewId="0"/>
  </sheetViews>
  <sheetFormatPr defaultRowHeight="15"/>
  <sheetData>
    <row r="1" spans="1:35">
      <c r="A1" s="46" t="s">
        <v>169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170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171</v>
      </c>
      <c r="V24" s="46" t="s">
        <v>115</v>
      </c>
      <c r="W24" s="46" t="s">
        <v>116</v>
      </c>
      <c r="X24" s="46" t="s">
        <v>172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173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174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175</v>
      </c>
      <c r="AC26" s="46" t="s">
        <v>163</v>
      </c>
    </row>
    <row r="28" spans="1:42">
      <c r="AB28" s="46" t="s">
        <v>164</v>
      </c>
      <c r="AC28" s="46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2026-04-08T02:47:49Z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