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6\"/>
    </mc:Choice>
  </mc:AlternateContent>
  <xr:revisionPtr revIDLastSave="0" documentId="8_{9E3F9234-CFA8-428A-86D5-4C738D89C65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D24" i="2"/>
  <c r="AF24" i="2"/>
  <c r="AI24" i="2"/>
  <c r="AL24" i="2"/>
  <c r="AM24" i="2"/>
  <c r="AO24" i="2"/>
  <c r="AP24" i="2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D25" i="2" s="1"/>
  <c r="AI25" i="2"/>
  <c r="AJ25" i="2"/>
  <c r="AK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D26" i="2" s="1"/>
  <c r="AJ26" i="2"/>
  <c r="AK26" i="2"/>
  <c r="D5" i="1"/>
  <c r="B9" i="17"/>
  <c r="B8" i="17"/>
  <c r="B7" i="17"/>
  <c r="E12" i="2"/>
  <c r="H6" i="2"/>
  <c r="H5" i="2"/>
  <c r="H4" i="2"/>
  <c r="E2" i="2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D5" i="2" l="1"/>
  <c r="D4" i="2"/>
  <c r="E4" i="2" s="1"/>
  <c r="I6" i="2"/>
  <c r="D6" i="2"/>
  <c r="E6" i="2" s="1"/>
  <c r="I5" i="2"/>
  <c r="C8" i="1"/>
  <c r="B26" i="2" l="1"/>
  <c r="B24" i="2"/>
  <c r="E5" i="2"/>
  <c r="B25" i="2" l="1"/>
</calcChain>
</file>

<file path=xl/sharedStrings.xml><?xml version="1.0" encoding="utf-8"?>
<sst xmlns="http://schemas.openxmlformats.org/spreadsheetml/2006/main" count="920" uniqueCount="230">
  <si>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</si>
  <si>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</si>
  <si>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</si>
  <si>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</si>
  <si>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</si>
  <si>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</si>
  <si>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</si>
  <si>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</si>
  <si>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</si>
  <si>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</si>
  <si>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</si>
  <si>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</si>
  <si>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</si>
  <si>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</si>
  <si>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</si>
  <si>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</si>
  <si>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</si>
  <si>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</si>
  <si>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</si>
  <si>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</si>
  <si>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</si>
  <si>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</si>
  <si>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</si>
  <si>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</si>
  <si>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</si>
  <si>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</si>
  <si>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</si>
  <si>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</si>
  <si>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</si>
  <si>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</si>
  <si>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</si>
  <si>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</si>
  <si>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</si>
  <si>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</si>
  <si>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</si>
  <si>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</si>
  <si>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</si>
  <si>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</si>
  <si>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</si>
  <si>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</si>
  <si>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</si>
  <si>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</si>
  <si>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</si>
  <si>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</si>
  <si>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</si>
  <si>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</si>
  <si>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</si>
  <si>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</si>
  <si>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</si>
  <si>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</si>
  <si>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</si>
  <si>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</si>
  <si>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</si>
  <si>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</si>
  <si>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</si>
  <si>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</si>
  <si>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</si>
  <si>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</si>
  <si>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</si>
  <si>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</si>
  <si>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</si>
  <si>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</si>
  <si>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</si>
  <si>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</si>
  <si>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</si>
  <si>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</si>
  <si>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</si>
  <si>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</si>
  <si>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</si>
  <si>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</si>
  <si>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</si>
  <si>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</si>
  <si>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</si>
  <si>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</si>
  <si>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</si>
  <si>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</si>
  <si>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</si>
  <si>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</si>
  <si>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</si>
  <si>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</si>
  <si>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</si>
  <si>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</si>
  <si>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</si>
  <si>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</si>
  <si>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</si>
  <si>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</si>
  <si>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</si>
  <si>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</si>
  <si>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</si>
  <si>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</si>
  <si>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</si>
  <si>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</si>
  <si>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</si>
  <si>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</si>
  <si>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</si>
  <si>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</si>
  <si>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</si>
  <si>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</si>
  <si>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</si>
  <si>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</si>
  <si>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</si>
  <si>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</si>
  <si>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</si>
  <si>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</si>
  <si>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</si>
  <si>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</si>
  <si>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</si>
  <si>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</si>
  <si>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</si>
  <si>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</si>
  <si>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</si>
  <si>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</si>
  <si>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</si>
  <si>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</si>
  <si>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</si>
  <si>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</si>
  <si>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</si>
  <si>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</si>
  <si>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</si>
  <si>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</si>
  <si>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</si>
  <si>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</si>
  <si>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</si>
  <si>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</si>
  <si>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</si>
  <si>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</si>
  <si>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</si>
  <si>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</si>
  <si>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</si>
  <si>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</si>
  <si>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</si>
  <si>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</si>
  <si>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</si>
  <si>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</si>
  <si>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</si>
  <si>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</si>
  <si>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</si>
  <si>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</si>
  <si>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</si>
  <si>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</si>
  <si>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</si>
  <si>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</si>
  <si>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</si>
  <si>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</si>
  <si>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</si>
  <si>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</si>
  <si>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</si>
  <si>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</si>
  <si>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</si>
  <si>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</si>
  <si>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</si>
  <si>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</si>
  <si>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</si>
  <si>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</si>
  <si>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</si>
  <si>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</si>
  <si>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</si>
  <si>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</si>
  <si>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</si>
  <si>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</si>
  <si>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</si>
  <si>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</si>
  <si>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</si>
  <si>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</si>
  <si>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</si>
  <si>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</si>
  <si>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</si>
  <si>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</si>
  <si>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</si>
  <si>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</si>
  <si>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</si>
  <si>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</si>
  <si>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</si>
  <si>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</si>
  <si>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</si>
  <si>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</si>
  <si>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</si>
  <si>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</si>
  <si>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</si>
  <si>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</si>
  <si>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</si>
  <si>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</si>
  <si>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</si>
  <si>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</si>
  <si>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</si>
  <si>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</si>
  <si>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</si>
  <si>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</si>
  <si>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</si>
  <si>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</si>
  <si>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</si>
  <si>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</si>
  <si>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</si>
  <si>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</si>
  <si>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</si>
  <si>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</si>
  <si>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</si>
  <si>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</si>
  <si>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</si>
  <si>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</si>
  <si>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</si>
  <si>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</si>
  <si>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</si>
  <si>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</si>
  <si>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</si>
  <si>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</si>
  <si>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</si>
  <si>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</si>
  <si>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</si>
  <si>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</si>
  <si>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</si>
  <si>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</si>
  <si>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</si>
  <si>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</si>
  <si>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</si>
  <si>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</si>
  <si>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</si>
  <si>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</si>
  <si>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</si>
  <si>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</si>
  <si>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</si>
  <si>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</si>
  <si>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="01/03/2026"</t>
  </si>
  <si>
    <t>="31/03/2026"</t>
  </si>
  <si>
    <t>="""UICACS"","""",""SQL="",""2=DOCNUM"",""33042021"",""14=CUSTREF"",""4520880778"",""14=U_CUSTREF"",""4520880778"",""15=DOCDATE"",""27/3/2026"",""15=TAXDATE"",""27/3/2026"",""14=CARDCODE"",""CN0097-SGD"",""14=CARDNAME"",""NATIONAL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t>
  </si>
  <si>
    <t>=IFERROR(NF($E27,"U_PODATE"),"-")</t>
  </si>
  <si>
    <t>=SUBTOTAL(9,AD24:AD28)</t>
  </si>
  <si>
    <t>=SUBTOTAL(9,AE24:AE28)</t>
  </si>
  <si>
    <t>N/A</t>
  </si>
  <si>
    <t>Perpetual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</si>
</sst>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0" fillId="0" borderId="0" xfId="0" applyNumberFormat="1" applyAlignment="1">
      <alignment horizontal="center" vertical="center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"01/03/2026"</f>
        <v>01/03/2026</v>
      </c>
    </row>
    <row r="4" spans="1:6">
      <c r="A4" s="1" t="s">
        <v>0</v>
      </c>
      <c r="B4" s="4" t="s">
        <v>6</v>
      </c>
      <c r="C4" s="5" t="str">
        <f>"31/03/2026"</f>
        <v>31/03/2026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01/Mar/2026..31/Mar/2026</v>
      </c>
    </row>
    <row r="9" spans="1:6">
      <c r="A9" s="1" t="s">
        <v>9</v>
      </c>
      <c r="C9" s="3" t="str">
        <f>TEXT($C$3,"yyyyMMdd") &amp; ".." &amp; TEXT($C$4,"yyyyMMdd")</f>
        <v>20260301..20260331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3049-99F4-4020-8ADB-1D79C538B670}">
  <dimension ref="A1:AT29"/>
  <sheetViews>
    <sheetView workbookViewId="0"/>
  </sheetViews>
  <sheetFormatPr defaultRowHeight="15"/>
  <sheetData>
    <row r="1" spans="1:46">
      <c r="A1" s="68" t="s">
        <v>212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A25" s="68" t="s">
        <v>184</v>
      </c>
      <c r="B25" s="68" t="s">
        <v>149</v>
      </c>
      <c r="C25" s="68" t="s">
        <v>48</v>
      </c>
      <c r="E25" s="68" t="s">
        <v>224</v>
      </c>
      <c r="K25" s="68" t="s">
        <v>188</v>
      </c>
      <c r="L25" s="68" t="s">
        <v>189</v>
      </c>
      <c r="M25" s="68" t="s">
        <v>151</v>
      </c>
      <c r="N25" s="68" t="s">
        <v>152</v>
      </c>
      <c r="O25" s="68" t="s">
        <v>153</v>
      </c>
      <c r="P25" s="68" t="s">
        <v>190</v>
      </c>
      <c r="Q25" s="68" t="s">
        <v>78</v>
      </c>
      <c r="R25" s="68" t="s">
        <v>154</v>
      </c>
      <c r="S25" s="68" t="s">
        <v>155</v>
      </c>
      <c r="T25" s="68" t="s">
        <v>157</v>
      </c>
      <c r="U25" s="68" t="s">
        <v>165</v>
      </c>
      <c r="V25" s="68" t="s">
        <v>191</v>
      </c>
      <c r="W25" s="68" t="s">
        <v>192</v>
      </c>
      <c r="X25" s="68" t="s">
        <v>219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F25" s="68" t="s">
        <v>193</v>
      </c>
      <c r="AG25" s="68" t="s">
        <v>162</v>
      </c>
      <c r="AH25" s="68" t="s">
        <v>93</v>
      </c>
      <c r="AI25" s="68" t="s">
        <v>163</v>
      </c>
      <c r="AJ25" s="68" t="s">
        <v>78</v>
      </c>
      <c r="AK25" s="68" t="s">
        <v>94</v>
      </c>
      <c r="AL25" s="68" t="s">
        <v>156</v>
      </c>
      <c r="AM25" s="68" t="s">
        <v>158</v>
      </c>
      <c r="AN25" s="68" t="s">
        <v>194</v>
      </c>
      <c r="AO25" s="68" t="s">
        <v>195</v>
      </c>
      <c r="AP25" s="68" t="s">
        <v>196</v>
      </c>
      <c r="AQ25" s="68" t="s">
        <v>197</v>
      </c>
    </row>
    <row r="26" spans="1:43">
      <c r="B26" s="68" t="s">
        <v>166</v>
      </c>
      <c r="C26" s="68" t="s">
        <v>49</v>
      </c>
      <c r="E26" s="68" t="s">
        <v>150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I26" s="68" t="s">
        <v>198</v>
      </c>
      <c r="AJ26" s="68" t="s">
        <v>180</v>
      </c>
      <c r="AK26" s="68" t="s">
        <v>181</v>
      </c>
    </row>
    <row r="27" spans="1:43">
      <c r="B27" s="68" t="s">
        <v>199</v>
      </c>
      <c r="C27" s="68" t="s">
        <v>50</v>
      </c>
      <c r="E27" s="68" t="s">
        <v>167</v>
      </c>
      <c r="K27" s="68" t="s">
        <v>200</v>
      </c>
      <c r="L27" s="68" t="s">
        <v>201</v>
      </c>
      <c r="O27" s="68" t="s">
        <v>202</v>
      </c>
      <c r="Q27" s="68" t="s">
        <v>203</v>
      </c>
      <c r="R27" s="68" t="s">
        <v>204</v>
      </c>
      <c r="S27" s="68" t="s">
        <v>206</v>
      </c>
      <c r="T27" s="68" t="s">
        <v>205</v>
      </c>
      <c r="V27" s="68" t="s">
        <v>78</v>
      </c>
      <c r="Y27" s="68" t="s">
        <v>206</v>
      </c>
      <c r="Z27" s="68" t="s">
        <v>207</v>
      </c>
      <c r="AA27" s="68" t="s">
        <v>208</v>
      </c>
      <c r="AB27" s="68" t="s">
        <v>209</v>
      </c>
      <c r="AC27" s="68" t="s">
        <v>210</v>
      </c>
      <c r="AD27" s="68" t="s">
        <v>221</v>
      </c>
      <c r="AE27" s="68" t="s">
        <v>211</v>
      </c>
      <c r="AJ27" s="68" t="s">
        <v>225</v>
      </c>
      <c r="AK27" s="68" t="s">
        <v>220</v>
      </c>
    </row>
    <row r="29" spans="1:43">
      <c r="AD29" s="68" t="s">
        <v>226</v>
      </c>
      <c r="AE29" s="6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5"/>
  <sheetViews>
    <sheetView tabSelected="1" topLeftCell="O19" zoomScale="85" zoomScaleNormal="85" workbookViewId="0">
      <selection activeCell="AM40" sqref="AM40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51.4257812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140625" style="4" customWidth="1"/>
    <col min="31" max="31" width="12.28515625" style="4" customWidth="1"/>
    <col min="32" max="32" width="5.28515625" style="4" customWidth="1"/>
    <col min="33" max="33" width="10.42578125" style="4" customWidth="1"/>
    <col min="34" max="34" width="8.5703125" style="4" customWidth="1"/>
    <col min="35" max="35" width="46.85546875" style="4" customWidth="1"/>
    <col min="36" max="36" width="10.7109375" style="4" bestFit="1" customWidth="1"/>
    <col min="37" max="37" width="18.28515625" style="4" bestFit="1" customWidth="1"/>
    <col min="38" max="38" width="23.85546875" style="4" customWidth="1"/>
    <col min="39" max="39" width="36.85546875" style="38" customWidth="1"/>
    <col min="40" max="40" width="33.5703125" style="38" customWidth="1"/>
    <col min="41" max="41" width="7.2851562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7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7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7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20260301..20260331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1" hidden="1">
      <c r="A17" s="1" t="s">
        <v>7</v>
      </c>
    </row>
    <row r="18" spans="1:51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M18" s="39"/>
      <c r="AN18" s="39"/>
      <c r="AP18" s="26"/>
      <c r="AQ18" s="26"/>
      <c r="AR18" s="26"/>
    </row>
    <row r="20" spans="1:51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51" s="43" customFormat="1" ht="18.75">
      <c r="A21" s="42"/>
      <c r="B21" s="42"/>
      <c r="I21" s="44"/>
      <c r="K21" s="70" t="s">
        <v>53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</row>
    <row r="22" spans="1:51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51" s="56" customFormat="1" ht="110.2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17</v>
      </c>
      <c r="V23" s="51" t="s">
        <v>17</v>
      </c>
      <c r="W23" s="51" t="s">
        <v>79</v>
      </c>
      <c r="X23" s="53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50" t="s">
        <v>56</v>
      </c>
      <c r="AE23" s="61" t="s">
        <v>57</v>
      </c>
      <c r="AF23" s="61" t="s">
        <v>81</v>
      </c>
      <c r="AG23" s="49" t="s">
        <v>82</v>
      </c>
      <c r="AH23" s="50" t="s">
        <v>83</v>
      </c>
      <c r="AI23" s="51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54" t="s">
        <v>90</v>
      </c>
      <c r="AP23" s="54" t="s">
        <v>91</v>
      </c>
      <c r="AQ23" s="54" t="s">
        <v>92</v>
      </c>
      <c r="AR23" s="54"/>
    </row>
    <row r="24" spans="1:51">
      <c r="B24" s="1" t="str">
        <f>IF(K24="","Hide","Show")</f>
        <v>Show</v>
      </c>
      <c r="C24" s="4" t="s">
        <v>48</v>
      </c>
      <c r="E24" s="12" t="str">
        <f>"""UICACS"","""",""SQL="",""2=DOCNUM"",""33041976"",""14=CUSTREF"",""2026000343"",""14=U_CUSTREF"",""2026000343"",""15=DOCDATE"",""23/3/2026"",""15=TAXDATE"",""23/3/2026"",""14=CARDCODE"",""CR0098-SGD"",""14=CARDNAME"",""REN CI HOSPITAL"",""14=ITEMCODE"",""MSEP2-27380GLP"",""14=ITEMNAME"",""MS OF"&amp;"FICE STANDARD 2024 SLNG LTSC"",""10=QUANTITY"",""68.000000"",""14=U_PONO"",""963161"",""15=U_PODATE"",""19/3/2026"",""10=U_TLINTCOS"",""0.000000"",""2=SLPCODE"",""132"",""14=SLPNAME"",""E0001-CS"",""14=MEMO"",""WENDY KUM CHIOU SZE"",""14=CONTACTNAME"",""E-INVOICE"",""10=LINETOTAL"",""29006."&amp;"080000"",""14=U_ENR"","""",""14=U_MSENR"",""S7138270"",""14=U_MSPCN"",""AED5984D"",""14=ADDRESS2"",""ALVIN/ERIC_x000D_REN CI HOSPITAL 71 IRRAWADDY ROAD  _x000D_ALVIN(63556519/97252998)/ERIC(63556603)_x000D_TEL: _x000D_FAX: _x000D_EMAIL:"""</f>
        <v>"UICACS","","SQL=","2=DOCNUM","33041976","14=CUSTREF","2026000343","14=U_CUSTREF","2026000343","15=DOCDATE","23/3/2026","15=TAXDATE","23/3/2026","14=CARDCODE","CR0098-SGD","14=CARDNAME","REN CI HOSPITAL","14=ITEMCODE","MSEP2-27380GLP","14=ITEMNAME","MS OFFICE STANDARD 2024 SLNG LTSC","10=QUANTITY","68.000000","14=U_PONO","963161","15=U_PODATE","19/3/2026","10=U_TLINTCOS","0.000000","2=SLPCODE","132","14=SLPNAME","E0001-CS","14=MEMO","WENDY KUM CHIOU SZE","14=CONTACTNAME","E-INVOICE","10=LINETOTAL","29006.080000","14=U_ENR","","14=U_MSENR","S7138270","14=U_MSPCN","AED5984D","14=ADDRESS2","ALVIN/ERIC_x000D_REN CI HOSPITAL 71 IRRAWADDY ROAD  _x000D_ALVIN(63556519/97252998)/ERIC(63556603)_x000D_TEL: _x000D_FAX: _x000D_EMAIL:"</v>
      </c>
      <c r="K24" s="21">
        <f>MONTH(N24)</f>
        <v>3</v>
      </c>
      <c r="L24" s="21">
        <f>YEAR(N24)</f>
        <v>2026</v>
      </c>
      <c r="M24" s="21">
        <v>33041976</v>
      </c>
      <c r="N24" s="41">
        <v>46104</v>
      </c>
      <c r="O24" s="21" t="str">
        <f>"S7138270"</f>
        <v>S7138270</v>
      </c>
      <c r="P24" s="4" t="str">
        <f>"AED5984D"</f>
        <v>AED5984D</v>
      </c>
      <c r="Q24" s="4" t="s">
        <v>78</v>
      </c>
      <c r="R24" s="4" t="str">
        <f>"CR0098-SGD"</f>
        <v>CR0098-SGD</v>
      </c>
      <c r="S24" s="4" t="str">
        <f>"REN CI HOSPITAL"</f>
        <v>REN CI HOSPITAL</v>
      </c>
      <c r="T24" s="3" t="str">
        <f>"2026000343"</f>
        <v>2026000343</v>
      </c>
      <c r="U24" s="3" t="str">
        <f>"963161"</f>
        <v>963161</v>
      </c>
      <c r="V24" s="47">
        <v>46100</v>
      </c>
      <c r="W24" s="47">
        <v>46104</v>
      </c>
      <c r="X24" s="48">
        <f>SUM(N24-V24)</f>
        <v>4</v>
      </c>
      <c r="Y24" s="48" t="str">
        <f>"MSEP2-27380GLP"</f>
        <v>MSEP2-27380GLP</v>
      </c>
      <c r="Z24" s="4" t="str">
        <f>"MS OFFICE STANDARD 2024 SLNG LTSC"</f>
        <v>MS OFFICE STANDARD 2024 SLNG LTSC</v>
      </c>
      <c r="AA24" s="4" t="str">
        <f>"WENDY KUM CHIOU SZE"</f>
        <v>WENDY KUM CHIOU SZE</v>
      </c>
      <c r="AB24" s="62">
        <v>68</v>
      </c>
      <c r="AC24" s="48" t="str">
        <f>"E-INVOICE"</f>
        <v>E-INVOICE</v>
      </c>
      <c r="AD24" s="62">
        <f>IFERROR(AE24/AB24,0)</f>
        <v>426.56</v>
      </c>
      <c r="AE24" s="40">
        <v>29006.080000000002</v>
      </c>
      <c r="AF24" s="40" t="str">
        <f>"-"</f>
        <v>-</v>
      </c>
      <c r="AG24" s="69">
        <v>29006.080000000002</v>
      </c>
      <c r="AH24" s="66" t="s">
        <v>93</v>
      </c>
      <c r="AI24" s="52" t="str">
        <f>"ALVIN/ERIC_x000D_REN CI HOSPITAL 71 IRRAWADDY ROAD  _x000D_ALVIN(63556519/97252998)/ERIC(63556603)_x000D_TEL: _x000D_FAX: _x000D_EMAIL:"</f>
        <v>ALVIN/ERIC_x000D_REN CI HOSPITAL 71 IRRAWADDY ROAD  _x000D_ALVIN(63556519/97252998)/ERIC(63556603)_x000D_TEL: _x000D_FAX: _x000D_EMAIL:</v>
      </c>
      <c r="AJ24" s="63" t="s">
        <v>78</v>
      </c>
      <c r="AK24" s="5" t="s">
        <v>94</v>
      </c>
      <c r="AL24" s="4" t="str">
        <f>"MSEP2-27380GLP"</f>
        <v>MSEP2-27380GLP</v>
      </c>
      <c r="AM24" s="4" t="str">
        <f>"MS OFFICE STANDARD 2024 SLNG LTSC"</f>
        <v>MS OFFICE STANDARD 2024 SLNG LTSC</v>
      </c>
      <c r="AN24" s="64" t="s">
        <v>228</v>
      </c>
      <c r="AO24" s="4" t="str">
        <f t="shared" ref="AO24:AP24" si="0">"-"</f>
        <v>-</v>
      </c>
      <c r="AP24" s="21" t="str">
        <f t="shared" si="0"/>
        <v>-</v>
      </c>
      <c r="AQ24" s="21" t="s">
        <v>229</v>
      </c>
    </row>
    <row r="25" spans="1:51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">
        <f>IFERROR(AE25/AB25,0)</f>
        <v>0</v>
      </c>
      <c r="AE25" s="40" t="str">
        <f>""</f>
        <v/>
      </c>
      <c r="AF25" s="40"/>
      <c r="AG25" s="40"/>
      <c r="AH25" s="40"/>
      <c r="AI25" s="17" t="str">
        <f>""</f>
        <v/>
      </c>
      <c r="AJ25" s="17" t="str">
        <f>""</f>
        <v/>
      </c>
      <c r="AK25" s="5" t="str">
        <f>""</f>
        <v/>
      </c>
    </row>
    <row r="26" spans="1:51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">
        <f>IFERROR(AE26/AB26,0)</f>
        <v>0</v>
      </c>
      <c r="AE26" s="40" t="str">
        <f>""</f>
        <v/>
      </c>
      <c r="AF26" s="40"/>
      <c r="AG26" s="40"/>
      <c r="AH26" s="40"/>
      <c r="AI26" s="17"/>
      <c r="AJ26" s="17" t="str">
        <f>""</f>
        <v/>
      </c>
      <c r="AK26" s="5" t="str">
        <f>""</f>
        <v/>
      </c>
    </row>
    <row r="27" spans="1:51">
      <c r="AE27" s="40"/>
      <c r="AF27" s="40"/>
      <c r="AG27" s="40"/>
      <c r="AH27" s="40"/>
      <c r="AK27" s="5"/>
    </row>
    <row r="28" spans="1:51">
      <c r="AU28" s="15"/>
    </row>
    <row r="29" spans="1:51">
      <c r="AV29" s="15"/>
    </row>
    <row r="30" spans="1:51">
      <c r="AW30" s="15"/>
    </row>
    <row r="31" spans="1:51">
      <c r="AX31" s="15"/>
    </row>
    <row r="32" spans="1:51">
      <c r="AY32" s="15"/>
    </row>
    <row r="33" spans="52:54">
      <c r="AZ33" s="15"/>
    </row>
    <row r="34" spans="52:54">
      <c r="BA34" s="15"/>
    </row>
    <row r="35" spans="52:54">
      <c r="BB35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5" t="s">
        <v>95</v>
      </c>
      <c r="C6" s="65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6D28-8D6B-42BC-A0D8-CCF204CC1436}">
  <dimension ref="A1:E15"/>
  <sheetViews>
    <sheetView workbookViewId="0"/>
  </sheetViews>
  <sheetFormatPr defaultRowHeight="15"/>
  <sheetData>
    <row r="1" spans="1:5">
      <c r="A1" s="68" t="s">
        <v>186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8b557f-e1fa-4607-9a4f-254d5cff35d9}" enabled="0" method="" siteId="{018b557f-e1fa-4607-9a4f-254d5cff35d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