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YUEN FUN\XLS\IHIS MONTHLY REPORT - NHG\2026\"/>
    </mc:Choice>
  </mc:AlternateContent>
  <xr:revisionPtr revIDLastSave="0" documentId="8_{19300F6C-DC8E-4385-9E89-10024258F2E7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Option" sheetId="1" state="hidden" r:id="rId1"/>
    <sheet name="Data" sheetId="2" r:id="rId2"/>
    <sheet name="Sheet1" sheetId="4" r:id="rId3"/>
    <sheet name="Customer Codes" sheetId="17" r:id="rId4"/>
    <sheet name="Sheet2" sheetId="24" state="veryHidden" r:id="rId5"/>
    <sheet name="Sheet3" sheetId="25" state="veryHidden" r:id="rId6"/>
    <sheet name="Sheet4" sheetId="26" state="veryHidden" r:id="rId7"/>
    <sheet name="Sheet5" sheetId="27" state="veryHidden" r:id="rId8"/>
    <sheet name="Sheet6" sheetId="30" state="veryHidden" r:id="rId9"/>
    <sheet name="Sheet7" sheetId="31" state="veryHidden" r:id="rId10"/>
  </sheets>
  <definedNames>
    <definedName name="_xlnm._FilterDatabase" localSheetId="1" hidden="1">Data!$K$23:$AR$26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2" l="1"/>
  <c r="E25" i="2"/>
  <c r="K25" i="2"/>
  <c r="L25" i="2"/>
  <c r="O25" i="2"/>
  <c r="Q25" i="2"/>
  <c r="R25" i="2"/>
  <c r="S25" i="2"/>
  <c r="T25" i="2"/>
  <c r="Y25" i="2"/>
  <c r="Z25" i="2"/>
  <c r="AA25" i="2"/>
  <c r="AB25" i="2"/>
  <c r="AC25" i="2"/>
  <c r="AE25" i="2"/>
  <c r="AD25" i="2" s="1"/>
  <c r="AI25" i="2"/>
  <c r="AJ25" i="2"/>
  <c r="AK25" i="2"/>
  <c r="E26" i="2"/>
  <c r="K26" i="2"/>
  <c r="L26" i="2"/>
  <c r="O26" i="2"/>
  <c r="Q26" i="2"/>
  <c r="R26" i="2"/>
  <c r="S26" i="2"/>
  <c r="T26" i="2"/>
  <c r="Y26" i="2"/>
  <c r="Z26" i="2"/>
  <c r="AA26" i="2"/>
  <c r="AB26" i="2"/>
  <c r="AC26" i="2"/>
  <c r="AE26" i="2"/>
  <c r="AD26" i="2" s="1"/>
  <c r="AJ26" i="2"/>
  <c r="AK26" i="2"/>
  <c r="D5" i="1"/>
  <c r="B9" i="17"/>
  <c r="B8" i="17"/>
  <c r="B7" i="17"/>
  <c r="H6" i="2"/>
  <c r="H5" i="2"/>
  <c r="H4" i="2"/>
  <c r="E2" i="2"/>
  <c r="D15" i="1"/>
  <c r="D14" i="1"/>
  <c r="D13" i="1"/>
  <c r="C13" i="1"/>
  <c r="E16" i="2" s="1"/>
  <c r="C12" i="1"/>
  <c r="E15" i="2" s="1"/>
  <c r="C11" i="1"/>
  <c r="E14" i="2" s="1"/>
  <c r="C10" i="1"/>
  <c r="E13" i="2" s="1"/>
  <c r="C5" i="1"/>
  <c r="E12" i="2" s="1"/>
  <c r="C4" i="1"/>
  <c r="C3" i="1"/>
  <c r="C9" i="1" s="1"/>
  <c r="E11" i="2" s="1"/>
  <c r="B25" i="2" l="1"/>
  <c r="B26" i="2"/>
  <c r="I6" i="2"/>
  <c r="D4" i="2"/>
  <c r="E4" i="2" s="1"/>
  <c r="D6" i="2"/>
  <c r="E6" i="2" s="1"/>
  <c r="D5" i="2"/>
  <c r="I5" i="2"/>
  <c r="C8" i="1"/>
  <c r="B24" i="2" l="1"/>
  <c r="E5" i="2"/>
  <c r="AE28" i="2" l="1"/>
  <c r="AD28" i="2"/>
</calcChain>
</file>

<file path=xl/sharedStrings.xml><?xml version="1.0" encoding="utf-8"?>
<sst xmlns="http://schemas.openxmlformats.org/spreadsheetml/2006/main" count="908" uniqueCount="197">
  <si>
    <t>Option</t>
  </si>
  <si>
    <t>Title</t>
  </si>
  <si>
    <t>Value</t>
  </si>
  <si>
    <t>Lookup</t>
  </si>
  <si>
    <t>UICACS</t>
  </si>
  <si>
    <t>Date From</t>
  </si>
  <si>
    <t>Date to</t>
  </si>
  <si>
    <t>Hide</t>
  </si>
  <si>
    <t>DateFilter Text</t>
  </si>
  <si>
    <t>DateFilter Value</t>
  </si>
  <si>
    <t>Script2</t>
  </si>
  <si>
    <t>Script1</t>
  </si>
  <si>
    <t>Description</t>
  </si>
  <si>
    <t>Quantity</t>
  </si>
  <si>
    <t>DocNum</t>
  </si>
  <si>
    <t>PO No</t>
  </si>
  <si>
    <t>DocDate</t>
  </si>
  <si>
    <t>PO Date</t>
  </si>
  <si>
    <t>fit</t>
  </si>
  <si>
    <t>Database</t>
  </si>
  <si>
    <t>Final Script</t>
  </si>
  <si>
    <t>Fields</t>
  </si>
  <si>
    <t>From</t>
  </si>
  <si>
    <t>UNION</t>
  </si>
  <si>
    <t>FROM2</t>
  </si>
  <si>
    <t xml:space="preserve">UNION ALL </t>
  </si>
  <si>
    <t>Sales Person</t>
  </si>
  <si>
    <t>Date F TO</t>
  </si>
  <si>
    <t>SP</t>
  </si>
  <si>
    <t>Datasource</t>
  </si>
  <si>
    <t>Agreement No</t>
  </si>
  <si>
    <t>CardCode</t>
  </si>
  <si>
    <t>Name</t>
  </si>
  <si>
    <t>Primary Public Cust No</t>
  </si>
  <si>
    <t>Cust Pur No</t>
  </si>
  <si>
    <t>Usage Period</t>
  </si>
  <si>
    <t>Items</t>
  </si>
  <si>
    <t>User</t>
  </si>
  <si>
    <t>Institution</t>
  </si>
  <si>
    <t>MSENR</t>
  </si>
  <si>
    <t>1/11/10 to 31/10/2013</t>
  </si>
  <si>
    <t>Script3</t>
  </si>
  <si>
    <t>ENR</t>
  </si>
  <si>
    <t>PRODTYPE</t>
  </si>
  <si>
    <t>BPCODE</t>
  </si>
  <si>
    <t>5,6,7,8,9,10,11,12,13,14,15,16,17,18,19,20,21,22,23,24,25,26,27,28,29,30,31,32,33,34,35,36,37,38,39,40,41,42,43,44,45,46,47,48,49,50,51,52,53,54,55,56,57,58,59,60,61,62,63,64,65,66,67,68,69,70,71,72,73,74,75,76,77,78,79,80,81,82,83,84,85,86,87,88,89,90,91,92,93,94,95,96,97,98,99,100,101,102,103,104,105,106,107,108,109</t>
  </si>
  <si>
    <t>Hide+?</t>
  </si>
  <si>
    <t>ORDER</t>
  </si>
  <si>
    <t>NL1 - IN</t>
  </si>
  <si>
    <t>NL2 - DO-ENR</t>
  </si>
  <si>
    <t>NL3 - DO-MSENR</t>
  </si>
  <si>
    <t>hide</t>
  </si>
  <si>
    <t>FACT FIG( ENR = 'S7138270','7138270' Or MSENR = 'S7138270','7138270' ) 
ITM( ItemCode &lt;&gt; 'YX-A/C RECOVERABLE' And ItemCode &lt;&gt; 'YX-SSUP' And ItemCode &lt;&gt; '101' And ItemCode &lt;&gt; '102' And ItemCode &lt;&gt; '103' And ItemCode &lt;&gt; '104' And ItemCode &lt;&gt; '105' And ItemCode = #NULL Or PRODTYPE_1 = 'MS' ) 
SLP( @SalesEmployee ) ARDT( Code = 'Invoice' ) PER( @Period )  
BPA( CardCode = 'CI1148-SGD','CN0035-SGD','CN0097-SGD','CN0245-SGD' Or CardCode = 'CA0035-SGD','CA0213-SGD','CJ0032-SGD','CJ0050-SGD','CJ0054-SGD' Or CardCode = 'CI1238-SGD','CI1244-SGD','CI1252-SGD','CI1278-SGD','CI1305-SGD','CN0025-SGD':'CN0026-SGD','CJ0032-SGD','CN0170-SGD','CN0210-SGD','CN0384-SGD','CT0005-SGD' Or CardCode = 'CI1296-SGD','CA0216-SGD','CT0122-SGD' ) 
Group By FIG.SO_DocNum ,BPA.CardCode ,BPA.CardName ,FIG.SO_DocDate ,ITM.ItemCode ,SLP.SlpName ,SLP.Memo Order By SLP.SlpName Ascending ,FIG.SO_DocNum Ascending ,ITM.ItemCode Ascending</t>
  </si>
  <si>
    <t>NATIONAL HEALTH GROUP (NHG)</t>
  </si>
  <si>
    <t>FACT BPA( CardCode = "CI1148-SGD","CN0035-SGD","CN0097-SGD","CN0245-SGD" Or CardCode = "CA0035-SGD","CN0384-SGD","CA0213-SGD","CJ0032-SGD","CJ0050-SGD","CJ0054-SGD" Or CardCode = "CI1238-SGD","CI1244-SGD","CI1252-SGD","CI1278-SGD","CI1305-SGD","CN0025-SGD":"CN0026-SGD","CN0170-SGD","CN0210-SGD","CT0005-SGD" Or CardCode = "CI1296-SGD","CA0216-SGD","CJ0032-SGD","CT0122-SGD" ) 
FIG( MSENR = "S7138270","7138270" And Not SO_DocNum = "23000000":"32000000" ) 
ITM( ItemCode = "YX-A/C RECOVERABLE" And ItemCode = "YX-SSUP" And ItemCode = "101" And ItemCode = "102" And ItemCode = "103" And ItemCode = "104" And ItemCode = "105" And ItemCode = #NULL Or PRODTYPE_1 = "MS" ) 
SLP( @SalesEmployee ) ARDT( Code = "ARDelivery","ARReturns" ) PER( @Period )  
Group By FIG.SO_DocNum ,BPA.CardCode ,BPA.CardName ,FIG.SO_DocDate ,ITM.ItemCode ,SLP.SlpName ,SLP.Memo Order By SLP.SlpName Ascending ,FIG.SO_DocNum Ascending ,ITM.ItemCode Ascending</t>
  </si>
  <si>
    <t>FACT BPA( CardCode = "CI1148-SGD","CN0035-SGD","CN0097-SGD","CN0245-SGD" Or CardCode = "CA0035-SGD","CA0213-SGD","CJ0032-SGD","CJ0050-SGD","CJ0054-SGD" Or CardCode = "CI1238-SGD","CN0384-SGD","CI1244-SGD","CI1252-SGD","CI1278-SGD","CI1305-SGD","CN0025-SGD":"CN0026-SGD","CN0170-SGD","CN0210-SGD","CT0005-SGD" Or CardCode = "CI1296-SGD","CA0216-SGD","CJ0032-SGD","CT0122-SGD" ) 
FIG( ENR = "S7138270","7138270" And Not SO_DocNum = "23000000":"32000000" ) 
ITM( ItemCode = "YX-A/C RECOVERABLE" And ItemCode = "YX-SSUP" And ItemCode = "101" And ItemCode = "102" And ItemCode = "103" And ItemCode = "104" And ItemCode = "105" And ItemCode = #NULL Or PRODTYPE_1 = "MS" ) 
SLP( @SalesEmployee ) ARDT( Code = "ARDelivery","ARReturns" ) PER( @Period )  
Group By FIG.SO_DocNum ,BPA.CardCode ,BPA.CardName ,FIG.SO_DocDate ,ITM.ItemCode ,SLP.SlpName ,SLP.Memo Order By SLP.SlpName Ascending ,FIG.SO_DocNum Ascending ,ITM.ItemCode Ascending</t>
  </si>
  <si>
    <t>Unit Price</t>
  </si>
  <si>
    <t>Total</t>
  </si>
  <si>
    <t>SO_DocNum</t>
  </si>
  <si>
    <t>SO_DocDate</t>
  </si>
  <si>
    <t>BPA - CardCode</t>
  </si>
  <si>
    <t>BPA - CardName</t>
  </si>
  <si>
    <t>MSPCN</t>
  </si>
  <si>
    <t>CUSTREF</t>
  </si>
  <si>
    <t>ITM - ItemCode</t>
  </si>
  <si>
    <t>ITM - ItemName</t>
  </si>
  <si>
    <t>SLP - Memo</t>
  </si>
  <si>
    <t>SO_Quantity</t>
  </si>
  <si>
    <t>BPA - CntctPrsn</t>
  </si>
  <si>
    <t>SO_Address2</t>
  </si>
  <si>
    <t>PODATE</t>
  </si>
  <si>
    <t>PONO</t>
  </si>
  <si>
    <t>SO_LineTotal</t>
  </si>
  <si>
    <t>x</t>
  </si>
  <si>
    <t>Auto+Hide</t>
  </si>
  <si>
    <t>Month</t>
  </si>
  <si>
    <t>Year</t>
  </si>
  <si>
    <t>Cluster</t>
  </si>
  <si>
    <t xml:space="preserve"> </t>
  </si>
  <si>
    <t>Date of License key Emailed</t>
  </si>
  <si>
    <t>Elasped days for delivery</t>
  </si>
  <si>
    <t>Bulk Purchase Dis %</t>
  </si>
  <si>
    <t>PO Value</t>
  </si>
  <si>
    <t>Reseller</t>
  </si>
  <si>
    <t>Delivery Location</t>
  </si>
  <si>
    <t>Category</t>
  </si>
  <si>
    <t>Software Brand</t>
  </si>
  <si>
    <t>Software SKU / Part No</t>
  </si>
  <si>
    <t>Software Name</t>
  </si>
  <si>
    <t>Software Subscription</t>
  </si>
  <si>
    <t xml:space="preserve">Software Licenses Comm Date </t>
  </si>
  <si>
    <t xml:space="preserve">Software Licenses End Date </t>
  </si>
  <si>
    <t>Remarks</t>
  </si>
  <si>
    <t>UIC</t>
  </si>
  <si>
    <t>Microsoft</t>
  </si>
  <si>
    <t>NHG _ Customer Code</t>
  </si>
  <si>
    <t xml:space="preserve">SELECT DOCNUM, CUSTREF, U_CUSTREF, DOCDATE,TAXDATE, CARDCODE,CARDNAME,ITEMCODE,ITEMNAME,QUANTITY,U_TLINTCOS,SLPNAME,SLPCODE,MEMO,CONTACTNAME, LINETOTAL ,U_ENR, U_MSENR,U_MSPCN,U_SONO,U_PONO,U_PODATE, ADDRESS2, U_SWSUB  , U_LICCOMDT  , U_LICENDDT  FROM   </t>
  </si>
  <si>
    <t>="*"</t>
  </si>
  <si>
    <t>=NL("Lookup","OSLP",{"SlpCode","SlpName","Memo"},"Schema=",$C$2)</t>
  </si>
  <si>
    <t>=TEXT($C$3,"dd/MMM/yyyy") &amp; ".." &amp; TEXT($C$4,"dd/MMM/yyyy")</t>
  </si>
  <si>
    <t>=TEXT($C$3,"yyyyMMdd") &amp; ".." &amp; TEXT($C$4,"yyyyMMdd")</t>
  </si>
  <si>
    <t>="'S7138270','7138270' ,'s7138270'"</t>
  </si>
  <si>
    <t>="'MS'"</t>
  </si>
  <si>
    <t>=$D$13&amp;$D$14&amp;$D$15</t>
  </si>
  <si>
    <t>="'CI1148-SGD','CN0035-SGD','CN0097-SGD','CN0245-SGD' , 'CA0035-SGD','CA0213-SGD','CJ0032-SGD','CJ0050-SGD','CJ0054-SGD' , 'CG0164-SGD','CY0036-SGD','CI1244-SGD',"</t>
  </si>
  <si>
    <t>="'CI1252-SGD','CI1278-SGD','CI1305-SGD','CN0025-SGD','CN0026-SGD','CJ0032-SGD','CN0170-SGD','CN0210-SGD','CN0384-SGD','CT0005-SGD' , 'CI1296-SGD','CA0216-SGD','CT0122-SGD'"</t>
  </si>
  <si>
    <t>="'CW0080-SGD','CY0036-SGD','CA0362-SGD','CN0449-SGD','CW0080-SGD','CG0164-SGD','CA0354-SGD','CG0164-SGD','CR0098-SGD','CW0980-SGD','CY0036-SGD'"</t>
  </si>
  <si>
    <t>Auto+Hide+HideSheet+Formulas=Sheet2,Sheet3+FormulasOnly</t>
  </si>
  <si>
    <t>=Option!$C$2</t>
  </si>
  <si>
    <t>=".AF_CV_XL_INVOICE where (CARDCODE IN (" &amp; $E$16 &amp; ")) AND (U_ENR IN ("&amp; $E$13 &amp;")  OR U_MSENR IN (" &amp; $E$14 &amp;")) AND U_PRODTYPE =" &amp; $E$15 &amp; " AND %Filter1% AND %Filter2%   "</t>
  </si>
  <si>
    <t>="SQL="&amp;$F$4&amp;$E$2&amp;$D$4&amp;$H$4</t>
  </si>
  <si>
    <t>=" ORDER BY DOCNUM, DOCDATE"</t>
  </si>
  <si>
    <t>=".AF_CV_XL_DELIVERY where (CARDCODE IN (" &amp; $E$16 &amp; ")) AND U_ENR IN ("&amp; $E$13 &amp;")  AND U_PRODTYPE =" &amp; $E$15 &amp; " AND %Filter1% AND %Filter2%   "</t>
  </si>
  <si>
    <t>="SQL="&amp;$F$5&amp;$E$2&amp;$D$5 &amp;$G$5 &amp;$F$5&amp;$E$2&amp;$I$5&amp;H5</t>
  </si>
  <si>
    <t>=".AF_CV_XL_RETURN where (CARDCODE IN (" &amp; $E$16 &amp; ")) AND U_ENR IN ("&amp; $E$13 &amp;")  AND U_PRODTYPE =" &amp; $E$15 &amp; " AND %Filter1% AND %Filter2%   "</t>
  </si>
  <si>
    <t>=".AF_CV_XL_DELIVERY where (CARDCODE IN (" &amp; $E$16 &amp; ")) AND U_MSENR IN (" &amp; $E$14 &amp;") AND U_PRODTYPE =" &amp; $E$15 &amp; " AND %Filter1% AND %Filter2%   "</t>
  </si>
  <si>
    <t>="SQL="&amp;$F$6&amp;$E$2&amp;$D$6 &amp;$G$6 &amp;$F$6&amp;$E$2&amp;$I$6&amp;H6</t>
  </si>
  <si>
    <t>=".AF_CV_XL_RETURN where (CARDCODE IN (" &amp; $E$16 &amp; ")) AND U_MSENR IN (" &amp; $E$14 &amp;") AND U_PRODTYPE =" &amp; $E$15 &amp; " AND %Filter1% AND %Filter2%   "</t>
  </si>
  <si>
    <t>=Option!$C$9</t>
  </si>
  <si>
    <t>=Option!$C$5</t>
  </si>
  <si>
    <t>=Option!$C$10</t>
  </si>
  <si>
    <t>=Option!$C$11</t>
  </si>
  <si>
    <t>=Option!$C$12</t>
  </si>
  <si>
    <t>=Option!$C$13</t>
  </si>
  <si>
    <t>=IF(K24="","Hide","Show")</t>
  </si>
  <si>
    <t>=NL("Rows",$E$4,{"DOCNUM","CUSTREF","U_CUSTREF","DOCDATE","TAXDATE","CARDCODE","CARDNAME","ITEMCODE","ITEMNAME","ITEMNAME","QUANTITY","U_PONO","U_PODATE","U_TLINTCOS","SLPCODE","SLPNAME","MEMO","CONTACTNAME","LINETOTAL","U_ENR","U_MSENR","U_MSPCN","ADDRESS2"},"1S=DOCDATE",$E$11,"2S=SLPCODE",$E$12)</t>
  </si>
  <si>
    <t>=MONTH(N24)</t>
  </si>
  <si>
    <t>=YEAR(N24)</t>
  </si>
  <si>
    <t>=IFERROR(NF($E24,"DOCNUM"),"-")</t>
  </si>
  <si>
    <t>=IFERROR(NF($E24,"DOCDATE"),"-")</t>
  </si>
  <si>
    <t>=IFERROR(NF($E24,"U_MSENR"),"-")</t>
  </si>
  <si>
    <t>=IFERROR(NF($E24,"U_MSPCN"),"-")</t>
  </si>
  <si>
    <t>=IFERROR(NF($E24,"CARDCODE"),"-")</t>
  </si>
  <si>
    <t>=IFERROR(NF($E24,"CARDNAME"),"-")</t>
  </si>
  <si>
    <t>=IFERROR(NF($E24,"U_CUSTREF"),"-")</t>
  </si>
  <si>
    <t>=IFERROR(NF($E24,"U_PODate"),"-")</t>
  </si>
  <si>
    <t>=IFERROR(NF($E24,"DocDate"),"-")</t>
  </si>
  <si>
    <t>=IFERROR(NF($E24,"ITEMCODE"),"-")</t>
  </si>
  <si>
    <t>=IFERROR(NF($E24,"ITEMNAME"),"-")</t>
  </si>
  <si>
    <t>=IFERROR(NF($E24,"MEMO"),"-")</t>
  </si>
  <si>
    <t>=IFERROR(NF($E24,"QUANTITY"),"-")</t>
  </si>
  <si>
    <t>=IFERROR(NF($E24,"CONTACTNAME"),"-")</t>
  </si>
  <si>
    <t>=IFERROR(NF($E24,"LINETOTAL"),"-")</t>
  </si>
  <si>
    <t>=IFERROR(NF($E24,"U_BPurDisc"),"-")</t>
  </si>
  <si>
    <t>=IFERROR(NF($E24,"ADDRESS2"),"-")</t>
  </si>
  <si>
    <t>=IFERROR(NF($E24,"U_SWSub"),"-")</t>
  </si>
  <si>
    <t>=IFERROR(NF($E24,"U_LicComDt"),"-")</t>
  </si>
  <si>
    <t>=IFERROR(NF($E24,"U_LicEndDt"),"-")</t>
  </si>
  <si>
    <t>=IFERROR(NF($E24,"Comments"),"-")</t>
  </si>
  <si>
    <t>=IF(K25="","Hide","Show")</t>
  </si>
  <si>
    <t>=NL("Rows",$E$5,{"DOCNUM","CUSTREF","U_CUSTREF","DOCDATE","TAXDATE","CARDCODE","CARDNAME","ITEMCODE","ITEMNAME","ITEMNAME","QUANTITY","U_TLINTCOS","SLPCODE","SLPNAME","MEMO","CONTACTNAME","LINETOTAL","U_ENR","U_MSENR","U_MSPCN","ADDRESS2"},"1S=DOCDATE",$E$11,"2S=SLPCODE",$E$12)</t>
  </si>
  <si>
    <t>=IFERROR(NF($E25,"DOCNUM"),"-")</t>
  </si>
  <si>
    <t>=IFERROR(NF($E25,"DOCDATE"),"-")</t>
  </si>
  <si>
    <t>=IFERROR(NF($E25,"U_MSENR"),"-")</t>
  </si>
  <si>
    <t>=IFERROR(NF($E25,"CARDCODE"),"-")</t>
  </si>
  <si>
    <t>=IFERROR(NF($E25,"CARDNAME"),"-")</t>
  </si>
  <si>
    <t>=IFERROR(NF($E25,"ITEMCODE"),"-")</t>
  </si>
  <si>
    <t>=IFERROR(NF($E25,"U_CUSTREF"),"-")</t>
  </si>
  <si>
    <t>=IFERROR(NF($E25,"ITEMNAME"),"-")</t>
  </si>
  <si>
    <t>=IFERROR(NF($E25,"MEMO"),"-")</t>
  </si>
  <si>
    <t>=IFERROR(NF($E25,"QUANTITY"),"-")</t>
  </si>
  <si>
    <t>=IFERROR(NF($E25,"CONTACTNAME"),"-")</t>
  </si>
  <si>
    <t>=IFERROR(NF($E25,"LINETOTAL"),"-")</t>
  </si>
  <si>
    <t>=IFERROR(NF($E25,"ADDRESS2"),"-")</t>
  </si>
  <si>
    <t>=IFERROR(NF($E25,"U_PODATE"),"-")</t>
  </si>
  <si>
    <t>=IFERROR(NF($E25,"U_PONO"),"-")</t>
  </si>
  <si>
    <t>=IF(K26="","Hide","Show")</t>
  </si>
  <si>
    <t>=NL("Rows",$E$6,{"DOCNUM","CUSTREF","U_CUSTREF","DOCDATE","TAXDATE","CARDCODE","CARDNAME","ITEMCODE","ITEMNAME","ITEMNAME","QUANTITY","U_TLINTCOS","SLPCODE","SLPNAME","MEMO","CONTACTNAME","LINETOTAL","U_ENR","U_MSENR","U_MSPCN","ADDRESS2"},"1S=DOCDATE",$E$11,"2S=SLPCODE",$E$12)</t>
  </si>
  <si>
    <t>=IFERROR(NF($E26,"DOCNUM"),"-")</t>
  </si>
  <si>
    <t>=IFERROR(NF($E26,"DOCDATE"),"-")</t>
  </si>
  <si>
    <t>=IFERROR(NF($E26,"U_MSENR"),"-")</t>
  </si>
  <si>
    <t>=IFERROR(NF($E26,"CARDCODE"),"-")</t>
  </si>
  <si>
    <t>=IFERROR(NF($E26,"CARDNAME"),"-")</t>
  </si>
  <si>
    <t>=IFERROR(NF($E26,"ITEMCODE"),"-")</t>
  </si>
  <si>
    <t>=IFERROR(NF($E26,"U_CUSTREF"),"-")</t>
  </si>
  <si>
    <t>=IFERROR(NF($E26,"ITEMNAME"),"-")</t>
  </si>
  <si>
    <t>=IFERROR(NF($E26,"MEMO"),"-")</t>
  </si>
  <si>
    <t>=IFERROR(NF($E26,"QUANTITY"),"-")</t>
  </si>
  <si>
    <t>=IFERROR(NF($E26,"CONTACTNAME"),"-")</t>
  </si>
  <si>
    <t>=IFERROR(NF($E26,"LINETOTAL"),"-")</t>
  </si>
  <si>
    <t>=IFERROR(NF($E26,"U_PODATE"),"-")</t>
  </si>
  <si>
    <t>=IFERROR(NF($E26,"U_PONO"),"-")</t>
  </si>
  <si>
    <t>=SUBTOTAL(9,AD24:AD27)</t>
  </si>
  <si>
    <t>Auto+Hide+Values+Formulas=Sheet4,Sheet5+FormulasOnly</t>
  </si>
  <si>
    <t>Auto+Hide+HideSheet+Formulas=Sheet6,Sheet2,Sheet3</t>
  </si>
  <si>
    <t>Auto+Hide+HideSheet+Formulas=Sheet6,Sheet2,Sheet3+FormulasOnly</t>
  </si>
  <si>
    <t>Auto+Hide+Values+Formulas=Sheet7,Sheet4,Sheet5</t>
  </si>
  <si>
    <t>Auto+Hide+Values+Formulas=Sheet7,Sheet4,Sheet5+FormulasOnly</t>
  </si>
  <si>
    <t>=IFERROR(NF($E24,"U_PONO"),"-")</t>
  </si>
  <si>
    <t>=SUM(N24-V24)</t>
  </si>
  <si>
    <t>=IFERROR(AE24/AB24,0)</t>
  </si>
  <si>
    <t>=IFERROR(AE25/AB25,0)</t>
  </si>
  <si>
    <t>=IFERROR(AE26/AB26,0)</t>
  </si>
  <si>
    <t>=SUBTOTAL(9,AE24:AE27)</t>
  </si>
  <si>
    <t>="01/02/2026"</t>
  </si>
  <si>
    <t>="28/02/2026"</t>
  </si>
  <si>
    <t>NIL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</si>
</sst>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[$-14809]dd/mm/yyyy;@"/>
    <numFmt numFmtId="167" formatCode="dd\-mm\-yyyy"/>
  </numFmts>
  <fonts count="15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 "/>
    </font>
    <font>
      <b/>
      <u/>
      <sz val="11"/>
      <color rgb="FFFFFFFF"/>
      <name val="Baskerville Old Face"/>
      <family val="1"/>
    </font>
    <font>
      <b/>
      <sz val="12"/>
      <name val="Aharoni"/>
    </font>
    <font>
      <sz val="11"/>
      <color theme="1"/>
      <name val="Calibri"/>
      <family val="2"/>
      <scheme val="minor"/>
    </font>
    <font>
      <b/>
      <u/>
      <sz val="10"/>
      <name val="Arial"/>
      <family val="2"/>
    </font>
    <font>
      <sz val="14"/>
      <color theme="1"/>
      <name val="Calibri"/>
      <family val="2"/>
      <scheme val="minor"/>
    </font>
    <font>
      <b/>
      <sz val="14"/>
      <name val="Aharoni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rgb="FFFFFFFF"/>
      <name val="Baskerville Old Face"/>
      <family val="1"/>
    </font>
    <font>
      <b/>
      <u/>
      <sz val="10"/>
      <color rgb="FFFFFFFF"/>
      <name val="Baskerville Old Face"/>
      <family val="1"/>
    </font>
    <font>
      <i/>
      <sz val="11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BFBFBF"/>
        <bgColor rgb="FF00000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164" fontId="5" fillId="0" borderId="0" applyFont="0" applyFill="0" applyBorder="0" applyAlignment="0" applyProtection="0"/>
  </cellStyleXfs>
  <cellXfs count="66">
    <xf numFmtId="0" fontId="0" fillId="0" borderId="0" xfId="0"/>
    <xf numFmtId="0" fontId="0" fillId="2" borderId="0" xfId="0" applyFill="1" applyAlignment="1">
      <alignment vertical="top"/>
    </xf>
    <xf numFmtId="0" fontId="0" fillId="2" borderId="0" xfId="0" applyFill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166" fontId="0" fillId="0" borderId="0" xfId="0" applyNumberFormat="1" applyAlignment="1">
      <alignment vertical="top"/>
    </xf>
    <xf numFmtId="0" fontId="0" fillId="0" borderId="0" xfId="0" quotePrefix="1" applyAlignment="1">
      <alignment vertical="top"/>
    </xf>
    <xf numFmtId="0" fontId="0" fillId="4" borderId="0" xfId="0" applyFill="1" applyAlignment="1">
      <alignment vertical="top"/>
    </xf>
    <xf numFmtId="0" fontId="0" fillId="0" borderId="0" xfId="0" applyAlignment="1">
      <alignment vertical="top" wrapText="1"/>
    </xf>
    <xf numFmtId="0" fontId="3" fillId="3" borderId="0" xfId="0" applyFont="1" applyFill="1" applyAlignment="1">
      <alignment horizontal="center" vertical="top"/>
    </xf>
    <xf numFmtId="0" fontId="3" fillId="3" borderId="0" xfId="0" applyFont="1" applyFill="1" applyAlignment="1">
      <alignment horizontal="left" vertical="top"/>
    </xf>
    <xf numFmtId="40" fontId="3" fillId="3" borderId="0" xfId="0" applyNumberFormat="1" applyFont="1" applyFill="1" applyAlignment="1">
      <alignment horizontal="center" vertical="top"/>
    </xf>
    <xf numFmtId="0" fontId="0" fillId="5" borderId="0" xfId="0" applyFill="1" applyAlignment="1">
      <alignment vertical="top"/>
    </xf>
    <xf numFmtId="0" fontId="0" fillId="2" borderId="0" xfId="0" applyFill="1" applyAlignment="1">
      <alignment vertical="top" wrapText="1"/>
    </xf>
    <xf numFmtId="0" fontId="0" fillId="4" borderId="0" xfId="0" applyFill="1" applyAlignment="1">
      <alignment vertical="top" wrapText="1"/>
    </xf>
    <xf numFmtId="14" fontId="0" fillId="0" borderId="0" xfId="0" applyNumberFormat="1" applyAlignment="1">
      <alignment vertical="top"/>
    </xf>
    <xf numFmtId="167" fontId="0" fillId="2" borderId="0" xfId="0" applyNumberFormat="1" applyFill="1" applyAlignment="1">
      <alignment vertical="top"/>
    </xf>
    <xf numFmtId="167" fontId="0" fillId="0" borderId="0" xfId="0" applyNumberFormat="1" applyAlignment="1">
      <alignment vertical="top"/>
    </xf>
    <xf numFmtId="167" fontId="3" fillId="3" borderId="0" xfId="0" applyNumberFormat="1" applyFont="1" applyFill="1" applyAlignment="1">
      <alignment horizontal="center" vertical="top"/>
    </xf>
    <xf numFmtId="1" fontId="0" fillId="0" borderId="0" xfId="0" applyNumberFormat="1" applyAlignment="1">
      <alignment vertical="top"/>
    </xf>
    <xf numFmtId="0" fontId="4" fillId="0" borderId="0" xfId="1" applyFont="1" applyAlignment="1">
      <alignment horizontal="center" vertical="top"/>
    </xf>
    <xf numFmtId="0" fontId="0" fillId="0" borderId="0" xfId="0" applyAlignment="1">
      <alignment horizontal="center" vertical="top"/>
    </xf>
    <xf numFmtId="0" fontId="0" fillId="2" borderId="0" xfId="0" applyFill="1" applyAlignment="1">
      <alignment horizontal="center" vertical="top"/>
    </xf>
    <xf numFmtId="0" fontId="4" fillId="0" borderId="0" xfId="1" applyFont="1" applyAlignment="1">
      <alignment horizontal="left" vertical="top"/>
    </xf>
    <xf numFmtId="0" fontId="0" fillId="6" borderId="0" xfId="0" applyFill="1" applyAlignment="1">
      <alignment vertical="top"/>
    </xf>
    <xf numFmtId="0" fontId="0" fillId="6" borderId="0" xfId="0" applyFill="1" applyAlignment="1">
      <alignment vertical="top" wrapText="1"/>
    </xf>
    <xf numFmtId="0" fontId="0" fillId="6" borderId="0" xfId="0" applyFill="1" applyAlignment="1">
      <alignment horizontal="center" vertical="top"/>
    </xf>
    <xf numFmtId="167" fontId="0" fillId="6" borderId="0" xfId="0" applyNumberFormat="1" applyFill="1" applyAlignment="1">
      <alignment vertical="top"/>
    </xf>
    <xf numFmtId="0" fontId="0" fillId="6" borderId="0" xfId="0" applyFill="1" applyAlignment="1">
      <alignment horizontal="left" vertical="top"/>
    </xf>
    <xf numFmtId="1" fontId="0" fillId="6" borderId="0" xfId="0" applyNumberFormat="1" applyFill="1" applyAlignment="1">
      <alignment vertical="top"/>
    </xf>
    <xf numFmtId="0" fontId="0" fillId="0" borderId="0" xfId="0" applyAlignment="1">
      <alignment wrapText="1"/>
    </xf>
    <xf numFmtId="0" fontId="6" fillId="7" borderId="0" xfId="0" applyFont="1" applyFill="1"/>
    <xf numFmtId="14" fontId="6" fillId="7" borderId="0" xfId="0" applyNumberFormat="1" applyFont="1" applyFill="1"/>
    <xf numFmtId="40" fontId="6" fillId="7" borderId="0" xfId="0" applyNumberFormat="1" applyFont="1" applyFill="1"/>
    <xf numFmtId="0" fontId="1" fillId="0" borderId="0" xfId="0" applyFont="1"/>
    <xf numFmtId="14" fontId="1" fillId="0" borderId="0" xfId="0" applyNumberFormat="1" applyFont="1"/>
    <xf numFmtId="40" fontId="1" fillId="0" borderId="0" xfId="0" applyNumberFormat="1" applyFont="1"/>
    <xf numFmtId="165" fontId="0" fillId="2" borderId="0" xfId="2" applyNumberFormat="1" applyFont="1" applyFill="1" applyAlignment="1">
      <alignment vertical="top"/>
    </xf>
    <xf numFmtId="165" fontId="0" fillId="0" borderId="0" xfId="2" applyNumberFormat="1" applyFont="1" applyAlignment="1">
      <alignment vertical="top"/>
    </xf>
    <xf numFmtId="165" fontId="0" fillId="6" borderId="0" xfId="2" applyNumberFormat="1" applyFont="1" applyFill="1" applyAlignment="1">
      <alignment vertical="top"/>
    </xf>
    <xf numFmtId="40" fontId="0" fillId="0" borderId="0" xfId="2" applyNumberFormat="1" applyFont="1" applyAlignment="1">
      <alignment vertical="top"/>
    </xf>
    <xf numFmtId="166" fontId="0" fillId="0" borderId="0" xfId="0" applyNumberFormat="1" applyAlignment="1">
      <alignment horizontal="center" vertical="top"/>
    </xf>
    <xf numFmtId="0" fontId="7" fillId="2" borderId="0" xfId="0" applyFont="1" applyFill="1" applyAlignment="1">
      <alignment vertical="top"/>
    </xf>
    <xf numFmtId="0" fontId="7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0" fontId="2" fillId="0" borderId="0" xfId="1" applyFont="1" applyAlignment="1">
      <alignment horizontal="center" vertical="top"/>
    </xf>
    <xf numFmtId="0" fontId="4" fillId="0" borderId="0" xfId="1" applyFont="1" applyAlignment="1">
      <alignment vertical="top"/>
    </xf>
    <xf numFmtId="14" fontId="0" fillId="0" borderId="0" xfId="0" applyNumberFormat="1" applyAlignment="1">
      <alignment horizontal="center" vertical="top"/>
    </xf>
    <xf numFmtId="0" fontId="12" fillId="3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167" fontId="11" fillId="3" borderId="0" xfId="0" applyNumberFormat="1" applyFont="1" applyFill="1" applyAlignment="1">
      <alignment horizontal="center" vertical="center"/>
    </xf>
    <xf numFmtId="40" fontId="11" fillId="3" borderId="0" xfId="0" applyNumberFormat="1" applyFont="1" applyFill="1" applyAlignment="1">
      <alignment horizontal="center" vertical="center"/>
    </xf>
    <xf numFmtId="165" fontId="11" fillId="3" borderId="0" xfId="2" applyNumberFormat="1" applyFont="1" applyFill="1" applyAlignment="1">
      <alignment horizontal="left" vertical="center"/>
    </xf>
    <xf numFmtId="0" fontId="14" fillId="0" borderId="0" xfId="0" applyFont="1"/>
    <xf numFmtId="40" fontId="13" fillId="0" borderId="0" xfId="2" applyNumberFormat="1" applyFont="1" applyAlignment="1">
      <alignment vertical="top"/>
    </xf>
    <xf numFmtId="0" fontId="0" fillId="5" borderId="0" xfId="0" applyFill="1" applyAlignment="1">
      <alignment vertical="top" wrapText="1"/>
    </xf>
    <xf numFmtId="0" fontId="0" fillId="0" borderId="0" xfId="0" quotePrefix="1"/>
    <xf numFmtId="0" fontId="8" fillId="0" borderId="0" xfId="1" applyFont="1" applyAlignment="1">
      <alignment horizontal="center" vertical="top"/>
    </xf>
  </cellXfs>
  <cellStyles count="3">
    <cellStyle name="Currency" xfId="2" builtinId="4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"/>
  <sheetViews>
    <sheetView topLeftCell="B2" zoomScale="112" zoomScaleNormal="112" workbookViewId="0">
      <selection activeCell="C19" sqref="C19"/>
    </sheetView>
  </sheetViews>
  <sheetFormatPr defaultColWidth="9.21875" defaultRowHeight="14.4"/>
  <cols>
    <col min="1" max="1" width="21" style="1" hidden="1" customWidth="1"/>
    <col min="2" max="2" width="12.21875" style="4" bestFit="1" customWidth="1"/>
    <col min="3" max="3" width="31.77734375" style="4" customWidth="1"/>
    <col min="4" max="4" width="10.21875" style="4" bestFit="1" customWidth="1"/>
    <col min="5" max="16384" width="9.21875" style="4"/>
  </cols>
  <sheetData>
    <row r="1" spans="1:6" s="1" customFormat="1" hidden="1">
      <c r="A1" s="1" t="s">
        <v>184</v>
      </c>
      <c r="B1" s="1" t="s">
        <v>1</v>
      </c>
      <c r="C1" s="2" t="s">
        <v>2</v>
      </c>
      <c r="D1" s="1" t="s">
        <v>3</v>
      </c>
    </row>
    <row r="2" spans="1:6">
      <c r="B2" s="4" t="s">
        <v>19</v>
      </c>
      <c r="C2" s="4" t="s">
        <v>4</v>
      </c>
    </row>
    <row r="3" spans="1:6">
      <c r="A3" s="1" t="s">
        <v>0</v>
      </c>
      <c r="B3" s="4" t="s">
        <v>5</v>
      </c>
      <c r="C3" s="5" t="str">
        <f>"01/02/2026"</f>
        <v>01/02/2026</v>
      </c>
    </row>
    <row r="4" spans="1:6">
      <c r="A4" s="1" t="s">
        <v>0</v>
      </c>
      <c r="B4" s="4" t="s">
        <v>6</v>
      </c>
      <c r="C4" s="5" t="str">
        <f>"28/02/2026"</f>
        <v>28/02/2026</v>
      </c>
    </row>
    <row r="5" spans="1:6">
      <c r="A5" s="1" t="s">
        <v>0</v>
      </c>
      <c r="B5" s="4" t="s">
        <v>26</v>
      </c>
      <c r="C5" s="4" t="str">
        <f>"*"</f>
        <v>*</v>
      </c>
      <c r="D5" s="4" t="str">
        <f>"Lookup"</f>
        <v>Lookup</v>
      </c>
      <c r="E5" s="4" t="s">
        <v>45</v>
      </c>
    </row>
    <row r="8" spans="1:6">
      <c r="A8" s="1" t="s">
        <v>8</v>
      </c>
      <c r="C8" s="3" t="str">
        <f>TEXT($C$3,"dd/MMM/yyyy") &amp; ".." &amp; TEXT($C$4,"dd/MMM/yyyy")</f>
        <v>01/Feb/2026..28/Feb/2026</v>
      </c>
    </row>
    <row r="9" spans="1:6">
      <c r="A9" s="1" t="s">
        <v>9</v>
      </c>
      <c r="C9" s="3" t="str">
        <f>TEXT($C$3,"yyyyMMdd") &amp; ".." &amp; TEXT($C$4,"yyyyMMdd")</f>
        <v>20260201..20260228</v>
      </c>
    </row>
    <row r="10" spans="1:6">
      <c r="B10" s="4" t="s">
        <v>42</v>
      </c>
      <c r="C10" s="6" t="str">
        <f>"'S7138270','7138270' ,'s7138270'"</f>
        <v>'S7138270','7138270' ,'s7138270'</v>
      </c>
    </row>
    <row r="11" spans="1:6">
      <c r="B11" s="4" t="s">
        <v>39</v>
      </c>
      <c r="C11" s="6" t="str">
        <f>"'S7138270','7138270' ,'s7138270'"</f>
        <v>'S7138270','7138270' ,'s7138270'</v>
      </c>
    </row>
    <row r="12" spans="1:6">
      <c r="B12" s="4" t="s">
        <v>43</v>
      </c>
      <c r="C12" s="6" t="str">
        <f>"'MS'"</f>
        <v>'MS'</v>
      </c>
    </row>
    <row r="13" spans="1:6">
      <c r="B13" s="4" t="s">
        <v>44</v>
      </c>
      <c r="C13" s="4" t="str">
        <f>$D$13&amp;$D$14&amp;$D$15</f>
        <v>'CI1148-SGD','CN0035-SGD','CN0097-SGD','CN0245-SGD' , 'CA0035-SGD','CA0213-SGD','CJ0032-SGD','CJ0050-SGD','CJ0054-SGD' , 'CG0164-SGD','CY0036-SGD','CI1244-SGD','CI1252-SGD','CI1278-SGD','CI1305-SGD','CN0025-SGD','CN0026-SGD','CJ0032-SGD','CN0170-SGD','CN0210-SGD','CN0384-SGD','CT0005-SGD' , 'CI1296-SGD','CA0216-SGD','CT0122-SGD''CW0080-SGD','CY0036-SGD','CA0362-SGD','CN0449-SGD','CW0080-SGD','CG0164-SGD','CA0354-SGD','CG0164-SGD','CR0098-SGD','CW0980-SGD','CY0036-SGD'</v>
      </c>
      <c r="D13" s="6" t="str">
        <f>"'CI1148-SGD','CN0035-SGD','CN0097-SGD','CN0245-SGD' , 'CA0035-SGD','CA0213-SGD','CJ0032-SGD','CJ0050-SGD','CJ0054-SGD' , 'CG0164-SGD','CY0036-SGD','CI1244-SGD',"</f>
        <v>'CI1148-SGD','CN0035-SGD','CN0097-SGD','CN0245-SGD' , 'CA0035-SGD','CA0213-SGD','CJ0032-SGD','CJ0050-SGD','CJ0054-SGD' , 'CG0164-SGD','CY0036-SGD','CI1244-SGD',</v>
      </c>
    </row>
    <row r="14" spans="1:6">
      <c r="D14" s="4" t="str">
        <f>"'CI1252-SGD','CI1278-SGD','CI1305-SGD','CN0025-SGD','CN0026-SGD','CJ0032-SGD','CN0170-SGD','CN0210-SGD','CN0384-SGD','CT0005-SGD' , 'CI1296-SGD','CA0216-SGD','CT0122-SGD'"</f>
        <v>'CI1252-SGD','CI1278-SGD','CI1305-SGD','CN0025-SGD','CN0026-SGD','CJ0032-SGD','CN0170-SGD','CN0210-SGD','CN0384-SGD','CT0005-SGD' , 'CI1296-SGD','CA0216-SGD','CT0122-SGD'</v>
      </c>
    </row>
    <row r="15" spans="1:6">
      <c r="D15" s="4" t="str">
        <f>"'CW0080-SGD','CY0036-SGD','CA0362-SGD','CN0449-SGD','CW0080-SGD','CG0164-SGD','CA0354-SGD','CG0164-SGD','CR0098-SGD','CW0980-SGD','CY0036-SGD'"</f>
        <v>'CW0080-SGD','CY0036-SGD','CA0362-SGD','CN0449-SGD','CW0080-SGD','CG0164-SGD','CA0354-SGD','CG0164-SGD','CR0098-SGD','CW0980-SGD','CY0036-SGD'</v>
      </c>
    </row>
    <row r="16" spans="1:6">
      <c r="F16" s="15"/>
    </row>
    <row r="17" spans="7:7">
      <c r="G17" s="15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3C762-41A5-4688-9220-8E84FC2DE626}">
  <dimension ref="A1:AT28"/>
  <sheetViews>
    <sheetView workbookViewId="0"/>
  </sheetViews>
  <sheetFormatPr defaultRowHeight="14.4"/>
  <sheetData>
    <row r="1" spans="1:46">
      <c r="A1" s="64" t="s">
        <v>187</v>
      </c>
      <c r="B1" s="64" t="s">
        <v>46</v>
      </c>
      <c r="C1" s="64" t="s">
        <v>7</v>
      </c>
      <c r="D1" s="64" t="s">
        <v>7</v>
      </c>
      <c r="E1" s="64" t="s">
        <v>7</v>
      </c>
      <c r="F1" s="64" t="s">
        <v>7</v>
      </c>
      <c r="G1" s="64" t="s">
        <v>7</v>
      </c>
      <c r="H1" s="64" t="s">
        <v>7</v>
      </c>
      <c r="I1" s="64" t="s">
        <v>7</v>
      </c>
      <c r="J1" s="64" t="s">
        <v>51</v>
      </c>
      <c r="K1" s="64" t="s">
        <v>18</v>
      </c>
      <c r="L1" s="64" t="s">
        <v>18</v>
      </c>
      <c r="O1" s="64" t="s">
        <v>18</v>
      </c>
      <c r="Q1" s="64" t="s">
        <v>18</v>
      </c>
      <c r="R1" s="64" t="s">
        <v>18</v>
      </c>
      <c r="S1" s="64" t="s">
        <v>18</v>
      </c>
      <c r="T1" s="64" t="s">
        <v>18</v>
      </c>
      <c r="V1" s="64" t="s">
        <v>18</v>
      </c>
      <c r="Y1" s="64" t="s">
        <v>7</v>
      </c>
      <c r="Z1" s="64" t="s">
        <v>7</v>
      </c>
      <c r="AA1" s="64" t="s">
        <v>18</v>
      </c>
      <c r="AB1" s="64" t="s">
        <v>18</v>
      </c>
      <c r="AC1" s="64" t="s">
        <v>18</v>
      </c>
      <c r="AJ1" s="64" t="s">
        <v>18</v>
      </c>
      <c r="AK1" s="64" t="s">
        <v>18</v>
      </c>
      <c r="AR1" s="64" t="s">
        <v>7</v>
      </c>
      <c r="AS1" s="64" t="s">
        <v>7</v>
      </c>
      <c r="AT1" s="64" t="s">
        <v>7</v>
      </c>
    </row>
    <row r="2" spans="1:46">
      <c r="A2" s="64" t="s">
        <v>7</v>
      </c>
      <c r="D2" s="64" t="s">
        <v>19</v>
      </c>
      <c r="E2" s="64" t="s">
        <v>108</v>
      </c>
    </row>
    <row r="3" spans="1:46">
      <c r="A3" s="64" t="s">
        <v>7</v>
      </c>
      <c r="D3" s="64" t="s">
        <v>22</v>
      </c>
      <c r="E3" s="64" t="s">
        <v>20</v>
      </c>
      <c r="F3" s="64" t="s">
        <v>21</v>
      </c>
      <c r="G3" s="64" t="s">
        <v>23</v>
      </c>
      <c r="H3" s="64" t="s">
        <v>47</v>
      </c>
      <c r="I3" s="64" t="s">
        <v>24</v>
      </c>
    </row>
    <row r="4" spans="1:46">
      <c r="A4" s="64" t="s">
        <v>7</v>
      </c>
      <c r="C4" s="64" t="s">
        <v>11</v>
      </c>
      <c r="D4" s="64" t="s">
        <v>109</v>
      </c>
      <c r="E4" s="64" t="s">
        <v>110</v>
      </c>
      <c r="F4" s="64" t="s">
        <v>96</v>
      </c>
      <c r="G4" s="64" t="s">
        <v>25</v>
      </c>
      <c r="H4" s="64" t="s">
        <v>111</v>
      </c>
    </row>
    <row r="5" spans="1:46">
      <c r="A5" s="64" t="s">
        <v>7</v>
      </c>
      <c r="C5" s="64" t="s">
        <v>10</v>
      </c>
      <c r="D5" s="64" t="s">
        <v>112</v>
      </c>
      <c r="E5" s="64" t="s">
        <v>113</v>
      </c>
      <c r="F5" s="64" t="s">
        <v>96</v>
      </c>
      <c r="G5" s="64" t="s">
        <v>25</v>
      </c>
      <c r="H5" s="64" t="s">
        <v>111</v>
      </c>
      <c r="I5" s="64" t="s">
        <v>114</v>
      </c>
    </row>
    <row r="6" spans="1:46">
      <c r="A6" s="64" t="s">
        <v>7</v>
      </c>
      <c r="C6" s="64" t="s">
        <v>41</v>
      </c>
      <c r="D6" s="64" t="s">
        <v>115</v>
      </c>
      <c r="E6" s="64" t="s">
        <v>116</v>
      </c>
      <c r="F6" s="64" t="s">
        <v>96</v>
      </c>
      <c r="G6" s="64" t="s">
        <v>25</v>
      </c>
      <c r="H6" s="64" t="s">
        <v>111</v>
      </c>
      <c r="I6" s="64" t="s">
        <v>117</v>
      </c>
    </row>
    <row r="7" spans="1:46">
      <c r="A7" s="64" t="s">
        <v>7</v>
      </c>
    </row>
    <row r="8" spans="1:46">
      <c r="A8" s="64" t="s">
        <v>7</v>
      </c>
    </row>
    <row r="9" spans="1:46">
      <c r="A9" s="64" t="s">
        <v>7</v>
      </c>
    </row>
    <row r="10" spans="1:46">
      <c r="A10" s="64" t="s">
        <v>7</v>
      </c>
    </row>
    <row r="11" spans="1:46">
      <c r="A11" s="64" t="s">
        <v>7</v>
      </c>
      <c r="C11" s="64" t="s">
        <v>27</v>
      </c>
      <c r="E11" s="64" t="s">
        <v>118</v>
      </c>
    </row>
    <row r="12" spans="1:46">
      <c r="A12" s="64" t="s">
        <v>7</v>
      </c>
      <c r="C12" s="64" t="s">
        <v>28</v>
      </c>
      <c r="E12" s="64" t="s">
        <v>119</v>
      </c>
    </row>
    <row r="13" spans="1:46">
      <c r="A13" s="64" t="s">
        <v>7</v>
      </c>
      <c r="C13" s="64" t="s">
        <v>42</v>
      </c>
      <c r="E13" s="64" t="s">
        <v>120</v>
      </c>
    </row>
    <row r="14" spans="1:46">
      <c r="A14" s="64" t="s">
        <v>7</v>
      </c>
      <c r="C14" s="64" t="s">
        <v>39</v>
      </c>
      <c r="E14" s="64" t="s">
        <v>121</v>
      </c>
    </row>
    <row r="15" spans="1:46">
      <c r="A15" s="64" t="s">
        <v>7</v>
      </c>
      <c r="C15" s="64" t="s">
        <v>43</v>
      </c>
      <c r="E15" s="64" t="s">
        <v>122</v>
      </c>
    </row>
    <row r="16" spans="1:46">
      <c r="A16" s="64" t="s">
        <v>7</v>
      </c>
      <c r="C16" s="64" t="s">
        <v>44</v>
      </c>
      <c r="E16" s="64" t="s">
        <v>123</v>
      </c>
    </row>
    <row r="17" spans="1:43">
      <c r="A17" s="64" t="s">
        <v>7</v>
      </c>
    </row>
    <row r="18" spans="1:43">
      <c r="A18" s="64" t="s">
        <v>7</v>
      </c>
    </row>
    <row r="21" spans="1:43">
      <c r="K21" s="64" t="s">
        <v>53</v>
      </c>
    </row>
    <row r="23" spans="1:43">
      <c r="E23" s="64" t="s">
        <v>29</v>
      </c>
      <c r="K23" s="64" t="s">
        <v>75</v>
      </c>
      <c r="L23" s="64" t="s">
        <v>76</v>
      </c>
      <c r="M23" s="64" t="s">
        <v>14</v>
      </c>
      <c r="N23" s="64" t="s">
        <v>16</v>
      </c>
      <c r="O23" s="64" t="s">
        <v>30</v>
      </c>
      <c r="P23" s="64" t="s">
        <v>33</v>
      </c>
      <c r="Q23" s="64" t="s">
        <v>77</v>
      </c>
      <c r="R23" s="64" t="s">
        <v>31</v>
      </c>
      <c r="S23" s="64" t="s">
        <v>38</v>
      </c>
      <c r="T23" s="64" t="s">
        <v>34</v>
      </c>
      <c r="U23" s="64" t="s">
        <v>17</v>
      </c>
      <c r="V23" s="64" t="s">
        <v>17</v>
      </c>
      <c r="W23" s="64" t="s">
        <v>79</v>
      </c>
      <c r="X23" s="64" t="s">
        <v>80</v>
      </c>
      <c r="Y23" s="64" t="s">
        <v>36</v>
      </c>
      <c r="Z23" s="64" t="s">
        <v>12</v>
      </c>
      <c r="AA23" s="64" t="s">
        <v>32</v>
      </c>
      <c r="AB23" s="64" t="s">
        <v>13</v>
      </c>
      <c r="AC23" s="64" t="s">
        <v>37</v>
      </c>
      <c r="AD23" s="64" t="s">
        <v>56</v>
      </c>
      <c r="AE23" s="64" t="s">
        <v>57</v>
      </c>
      <c r="AF23" s="64" t="s">
        <v>81</v>
      </c>
      <c r="AG23" s="64" t="s">
        <v>82</v>
      </c>
      <c r="AH23" s="64" t="s">
        <v>83</v>
      </c>
      <c r="AI23" s="64" t="s">
        <v>84</v>
      </c>
      <c r="AJ23" s="64" t="s">
        <v>85</v>
      </c>
      <c r="AK23" s="64" t="s">
        <v>86</v>
      </c>
      <c r="AL23" s="64" t="s">
        <v>87</v>
      </c>
      <c r="AM23" s="64" t="s">
        <v>88</v>
      </c>
      <c r="AN23" s="64" t="s">
        <v>89</v>
      </c>
      <c r="AO23" s="64" t="s">
        <v>90</v>
      </c>
      <c r="AP23" s="64" t="s">
        <v>91</v>
      </c>
      <c r="AQ23" s="64" t="s">
        <v>92</v>
      </c>
    </row>
    <row r="24" spans="1:43">
      <c r="B24" s="64" t="s">
        <v>124</v>
      </c>
      <c r="C24" s="64" t="s">
        <v>48</v>
      </c>
      <c r="E24" s="64" t="s">
        <v>125</v>
      </c>
      <c r="K24" s="64" t="s">
        <v>126</v>
      </c>
      <c r="L24" s="64" t="s">
        <v>127</v>
      </c>
      <c r="M24" s="64" t="s">
        <v>128</v>
      </c>
      <c r="N24" s="64" t="s">
        <v>129</v>
      </c>
      <c r="O24" s="64" t="s">
        <v>130</v>
      </c>
      <c r="P24" s="64" t="s">
        <v>131</v>
      </c>
      <c r="Q24" s="64" t="s">
        <v>78</v>
      </c>
      <c r="R24" s="64" t="s">
        <v>132</v>
      </c>
      <c r="S24" s="64" t="s">
        <v>133</v>
      </c>
      <c r="T24" s="64" t="s">
        <v>134</v>
      </c>
      <c r="U24" s="64" t="s">
        <v>188</v>
      </c>
      <c r="V24" s="64" t="s">
        <v>135</v>
      </c>
      <c r="W24" s="64" t="s">
        <v>136</v>
      </c>
      <c r="X24" s="64" t="s">
        <v>189</v>
      </c>
      <c r="Y24" s="64" t="s">
        <v>137</v>
      </c>
      <c r="Z24" s="64" t="s">
        <v>138</v>
      </c>
      <c r="AA24" s="64" t="s">
        <v>139</v>
      </c>
      <c r="AB24" s="64" t="s">
        <v>140</v>
      </c>
      <c r="AC24" s="64" t="s">
        <v>141</v>
      </c>
      <c r="AD24" s="64" t="s">
        <v>190</v>
      </c>
      <c r="AE24" s="64" t="s">
        <v>142</v>
      </c>
      <c r="AF24" s="64" t="s">
        <v>143</v>
      </c>
      <c r="AG24" s="64" t="s">
        <v>142</v>
      </c>
      <c r="AH24" s="64" t="s">
        <v>93</v>
      </c>
      <c r="AI24" s="64" t="s">
        <v>144</v>
      </c>
      <c r="AJ24" s="64" t="s">
        <v>78</v>
      </c>
      <c r="AK24" s="64" t="s">
        <v>94</v>
      </c>
      <c r="AL24" s="64" t="s">
        <v>137</v>
      </c>
      <c r="AM24" s="64" t="s">
        <v>138</v>
      </c>
      <c r="AN24" s="64" t="s">
        <v>145</v>
      </c>
      <c r="AO24" s="64" t="s">
        <v>146</v>
      </c>
      <c r="AP24" s="64" t="s">
        <v>147</v>
      </c>
      <c r="AQ24" s="64" t="s">
        <v>148</v>
      </c>
    </row>
    <row r="25" spans="1:43">
      <c r="B25" s="64" t="s">
        <v>149</v>
      </c>
      <c r="C25" s="64" t="s">
        <v>49</v>
      </c>
      <c r="E25" s="64" t="s">
        <v>150</v>
      </c>
      <c r="K25" s="64" t="s">
        <v>151</v>
      </c>
      <c r="L25" s="64" t="s">
        <v>152</v>
      </c>
      <c r="O25" s="64" t="s">
        <v>153</v>
      </c>
      <c r="Q25" s="64" t="s">
        <v>154</v>
      </c>
      <c r="R25" s="64" t="s">
        <v>155</v>
      </c>
      <c r="S25" s="64" t="s">
        <v>156</v>
      </c>
      <c r="T25" s="64" t="s">
        <v>157</v>
      </c>
      <c r="V25" s="64" t="s">
        <v>78</v>
      </c>
      <c r="Y25" s="64" t="s">
        <v>156</v>
      </c>
      <c r="Z25" s="64" t="s">
        <v>158</v>
      </c>
      <c r="AA25" s="64" t="s">
        <v>159</v>
      </c>
      <c r="AB25" s="64" t="s">
        <v>160</v>
      </c>
      <c r="AC25" s="64" t="s">
        <v>161</v>
      </c>
      <c r="AD25" s="64" t="s">
        <v>191</v>
      </c>
      <c r="AE25" s="64" t="s">
        <v>162</v>
      </c>
      <c r="AI25" s="64" t="s">
        <v>163</v>
      </c>
      <c r="AJ25" s="64" t="s">
        <v>164</v>
      </c>
      <c r="AK25" s="64" t="s">
        <v>165</v>
      </c>
    </row>
    <row r="26" spans="1:43">
      <c r="B26" s="64" t="s">
        <v>166</v>
      </c>
      <c r="C26" s="64" t="s">
        <v>50</v>
      </c>
      <c r="E26" s="64" t="s">
        <v>167</v>
      </c>
      <c r="K26" s="64" t="s">
        <v>168</v>
      </c>
      <c r="L26" s="64" t="s">
        <v>169</v>
      </c>
      <c r="O26" s="64" t="s">
        <v>170</v>
      </c>
      <c r="Q26" s="64" t="s">
        <v>171</v>
      </c>
      <c r="R26" s="64" t="s">
        <v>172</v>
      </c>
      <c r="S26" s="64" t="s">
        <v>173</v>
      </c>
      <c r="T26" s="64" t="s">
        <v>174</v>
      </c>
      <c r="V26" s="64" t="s">
        <v>78</v>
      </c>
      <c r="Y26" s="64" t="s">
        <v>173</v>
      </c>
      <c r="Z26" s="64" t="s">
        <v>175</v>
      </c>
      <c r="AA26" s="64" t="s">
        <v>176</v>
      </c>
      <c r="AB26" s="64" t="s">
        <v>177</v>
      </c>
      <c r="AC26" s="64" t="s">
        <v>178</v>
      </c>
      <c r="AD26" s="64" t="s">
        <v>192</v>
      </c>
      <c r="AE26" s="64" t="s">
        <v>179</v>
      </c>
      <c r="AJ26" s="64" t="s">
        <v>180</v>
      </c>
      <c r="AK26" s="64" t="s">
        <v>181</v>
      </c>
    </row>
    <row r="28" spans="1:43">
      <c r="AD28" s="64" t="s">
        <v>182</v>
      </c>
      <c r="AE28" s="64" t="s">
        <v>193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B35"/>
  <sheetViews>
    <sheetView tabSelected="1" topLeftCell="X21" zoomScale="85" zoomScaleNormal="85" workbookViewId="0">
      <selection activeCell="AK32" sqref="AK32"/>
    </sheetView>
  </sheetViews>
  <sheetFormatPr defaultColWidth="9.21875" defaultRowHeight="14.4"/>
  <cols>
    <col min="1" max="2" width="17.77734375" style="1" hidden="1" customWidth="1"/>
    <col min="3" max="3" width="15.77734375" style="4" hidden="1" customWidth="1"/>
    <col min="4" max="4" width="20.77734375" style="4" hidden="1" customWidth="1"/>
    <col min="5" max="5" width="23.21875" style="4" hidden="1" customWidth="1"/>
    <col min="6" max="6" width="16.21875" style="4" hidden="1" customWidth="1"/>
    <col min="7" max="7" width="12.77734375" style="4" hidden="1" customWidth="1"/>
    <col min="8" max="8" width="9.21875" style="4" hidden="1" customWidth="1"/>
    <col min="9" max="9" width="20" style="8" hidden="1" customWidth="1"/>
    <col min="10" max="10" width="9.21875" style="4" hidden="1" customWidth="1"/>
    <col min="11" max="12" width="8.21875" style="21" bestFit="1" customWidth="1"/>
    <col min="13" max="13" width="10.77734375" style="4" customWidth="1"/>
    <col min="14" max="14" width="10.77734375" style="21" customWidth="1"/>
    <col min="15" max="15" width="16.21875" style="17" bestFit="1" customWidth="1"/>
    <col min="16" max="16" width="7.44140625" style="17" customWidth="1"/>
    <col min="17" max="17" width="8.33203125" style="4" bestFit="1" customWidth="1"/>
    <col min="18" max="18" width="11.33203125" style="4" bestFit="1" customWidth="1"/>
    <col min="19" max="19" width="11.44140625" style="4" bestFit="1" customWidth="1"/>
    <col min="20" max="20" width="13.88671875" style="3" bestFit="1" customWidth="1"/>
    <col min="21" max="21" width="15.21875" style="3" customWidth="1"/>
    <col min="22" max="22" width="9.88671875" style="3" bestFit="1" customWidth="1"/>
    <col min="23" max="23" width="10.77734375" style="4" bestFit="1" customWidth="1"/>
    <col min="24" max="24" width="17.77734375" style="4" customWidth="1"/>
    <col min="25" max="25" width="9.21875" style="4" hidden="1" customWidth="1"/>
    <col min="26" max="26" width="17.77734375" style="4" hidden="1" customWidth="1"/>
    <col min="27" max="27" width="7.21875" style="4" bestFit="1" customWidth="1"/>
    <col min="28" max="28" width="9.77734375" style="4" bestFit="1" customWidth="1"/>
    <col min="29" max="29" width="6" style="19" bestFit="1" customWidth="1"/>
    <col min="30" max="30" width="8.21875" style="4" customWidth="1"/>
    <col min="31" max="31" width="12.21875" style="4" customWidth="1"/>
    <col min="32" max="32" width="5.21875" style="4" customWidth="1"/>
    <col min="33" max="33" width="10.44140625" style="4" customWidth="1"/>
    <col min="34" max="34" width="8.5546875" style="4" customWidth="1"/>
    <col min="35" max="35" width="9.77734375" style="4" customWidth="1"/>
    <col min="36" max="36" width="9.88671875" style="4" bestFit="1" customWidth="1"/>
    <col min="37" max="37" width="16.6640625" style="4" bestFit="1" customWidth="1"/>
    <col min="38" max="38" width="10.5546875" style="4" bestFit="1" customWidth="1"/>
    <col min="39" max="39" width="11.21875" style="38" customWidth="1"/>
    <col min="40" max="40" width="33.5546875" style="38" customWidth="1"/>
    <col min="41" max="41" width="7.21875" style="4" customWidth="1"/>
    <col min="42" max="42" width="18.44140625" style="21" customWidth="1"/>
    <col min="43" max="43" width="19" style="21" customWidth="1"/>
    <col min="44" max="44" width="20" style="21" hidden="1" customWidth="1"/>
    <col min="45" max="46" width="9.21875" style="4" hidden="1" customWidth="1"/>
    <col min="47" max="16384" width="9.21875" style="4"/>
  </cols>
  <sheetData>
    <row r="1" spans="1:46" s="1" customFormat="1" hidden="1">
      <c r="A1" s="1" t="s">
        <v>186</v>
      </c>
      <c r="B1" s="1" t="s">
        <v>46</v>
      </c>
      <c r="C1" s="1" t="s">
        <v>7</v>
      </c>
      <c r="D1" s="1" t="s">
        <v>7</v>
      </c>
      <c r="E1" s="1" t="s">
        <v>7</v>
      </c>
      <c r="F1" s="1" t="s">
        <v>7</v>
      </c>
      <c r="G1" s="1" t="s">
        <v>7</v>
      </c>
      <c r="H1" s="1" t="s">
        <v>7</v>
      </c>
      <c r="I1" s="13" t="s">
        <v>7</v>
      </c>
      <c r="J1" s="1" t="s">
        <v>51</v>
      </c>
      <c r="K1" s="22" t="s">
        <v>18</v>
      </c>
      <c r="L1" s="22" t="s">
        <v>18</v>
      </c>
      <c r="N1" s="22"/>
      <c r="O1" s="16" t="s">
        <v>18</v>
      </c>
      <c r="P1" s="16"/>
      <c r="Q1" s="1" t="s">
        <v>18</v>
      </c>
      <c r="R1" s="1" t="s">
        <v>18</v>
      </c>
      <c r="S1" s="1" t="s">
        <v>18</v>
      </c>
      <c r="T1" s="2" t="s">
        <v>18</v>
      </c>
      <c r="U1" s="2"/>
      <c r="V1" s="2" t="s">
        <v>18</v>
      </c>
      <c r="Y1" s="1" t="s">
        <v>7</v>
      </c>
      <c r="Z1" s="1" t="s">
        <v>7</v>
      </c>
      <c r="AA1" s="1" t="s">
        <v>18</v>
      </c>
      <c r="AB1" s="1" t="s">
        <v>18</v>
      </c>
      <c r="AC1" s="1" t="s">
        <v>18</v>
      </c>
      <c r="AJ1" s="1" t="s">
        <v>18</v>
      </c>
      <c r="AK1" s="1" t="s">
        <v>18</v>
      </c>
      <c r="AM1" s="37"/>
      <c r="AN1" s="37"/>
      <c r="AP1" s="22"/>
      <c r="AQ1" s="22"/>
      <c r="AR1" s="22" t="s">
        <v>7</v>
      </c>
      <c r="AS1" s="1" t="s">
        <v>7</v>
      </c>
      <c r="AT1" s="1" t="s">
        <v>7</v>
      </c>
    </row>
    <row r="2" spans="1:46" hidden="1">
      <c r="A2" s="1" t="s">
        <v>7</v>
      </c>
      <c r="D2" s="4" t="s">
        <v>19</v>
      </c>
      <c r="E2" s="4" t="str">
        <f>Option!$C$2</f>
        <v>UICACS</v>
      </c>
    </row>
    <row r="3" spans="1:46" hidden="1">
      <c r="A3" s="1" t="s">
        <v>7</v>
      </c>
      <c r="D3" s="7" t="s">
        <v>22</v>
      </c>
      <c r="E3" s="7" t="s">
        <v>20</v>
      </c>
      <c r="F3" s="7" t="s">
        <v>21</v>
      </c>
      <c r="G3" s="7" t="s">
        <v>23</v>
      </c>
      <c r="H3" s="7" t="s">
        <v>47</v>
      </c>
      <c r="I3" s="14" t="s">
        <v>24</v>
      </c>
    </row>
    <row r="4" spans="1:46" ht="15" hidden="1" customHeight="1">
      <c r="A4" s="1" t="s">
        <v>7</v>
      </c>
      <c r="C4" s="4" t="s">
        <v>11</v>
      </c>
      <c r="D4" s="8" t="str">
        <f>".AF_CV_XL_INVOICE where (CARDCODE IN (" &amp; $E$16 &amp; ")) AND (U_ENR IN ("&amp; $E$13 &amp;")  OR U_MSENR IN (" &amp; $E$14 &amp;")) AND U_PRODTYPE =" &amp; $E$15 &amp; " AND %Filter1% AND %Filter2%   "</f>
        <v xml:space="preserve">.AF_CV_XL_INVOICE where (CARDCODE IN ('CI1148-SGD','CN0035-SGD','CN0097-SGD','CN0245-SGD' , 'CA0035-SGD','CA0213-SGD','CJ0032-SGD','CJ0050-SGD','CJ0054-SGD' , 'CG0164-SGD','CY0036-SGD','CI1244-SGD','CI1252-SGD','CI1278-SGD','CI1305-SGD','CN0025-SGD','CN0026-SGD','CJ0032-SGD','CN0170-SGD','CN0210-SGD','CN0384-SGD','CT0005-SGD' , 'CI1296-SGD','CA0216-SGD','CT0122-SGD''CW0080-SGD','CY0036-SGD','CA0362-SGD','CN0449-SGD','CW0080-SGD','CG0164-SGD','CA0354-SGD','CG0164-SGD','CR0098-SGD','CW0980-SGD','CY0036-SGD')) AND (U_ENR IN ('S7138270','7138270' ,'s7138270')  OR U_MSENR IN ('S7138270','7138270' ,'s7138270')) AND U_PRODTYPE ='MS' AND %Filter1% AND %Filter2%   </v>
      </c>
      <c r="E4" s="8" t="str">
        <f>"SQL="&amp;$F$4&amp;$E$2&amp;$D$4&amp;$H$4</f>
        <v>SQL=SELECT DOCNUM, CUSTREF, U_CUSTREF, DOCDATE,TAXDATE, CARDCODE,CARDNAME,ITEMCODE,ITEMNAME,QUANTITY,U_TLINTCOS,SLPNAME,SLPCODE,MEMO,CONTACTNAME, LINETOTAL ,U_ENR, U_MSENR,U_MSPCN,U_SONO,U_PONO,U_PODATE, ADDRESS2, U_SWSUB  , U_LICCOMDT  , U_LICENDDT  FROM   UICACS.AF_CV_XL_INVOICE where (CARDCODE IN ('CI1148-SGD','CN0035-SGD','CN0097-SGD','CN0245-SGD' , 'CA0035-SGD','CA0213-SGD','CJ0032-SGD','CJ0050-SGD','CJ0054-SGD' , 'CG0164-SGD','CY0036-SGD','CI1244-SGD','CI1252-SGD','CI1278-SGD','CI1305-SGD','CN0025-SGD','CN0026-SGD','CJ0032-SGD','CN0170-SGD','CN0210-SGD','CN0384-SGD','CT0005-SGD' , 'CI1296-SGD','CA0216-SGD','CT0122-SGD''CW0080-SGD','CY0036-SGD','CA0362-SGD','CN0449-SGD','CW0080-SGD','CG0164-SGD','CA0354-SGD','CG0164-SGD','CR0098-SGD','CW0980-SGD','CY0036-SGD')) AND (U_ENR IN ('S7138270','7138270' ,'s7138270')  OR U_MSENR IN ('S7138270','7138270' ,'s7138270')) AND U_PRODTYPE ='MS' AND %Filter1% AND %Filter2%    ORDER BY DOCNUM, DOCDATE</v>
      </c>
      <c r="F4" s="63" t="s">
        <v>96</v>
      </c>
      <c r="G4" s="4" t="s">
        <v>25</v>
      </c>
      <c r="H4" s="4" t="str">
        <f>" ORDER BY DOCNUM, DOCDATE"</f>
        <v xml:space="preserve"> ORDER BY DOCNUM, DOCDATE</v>
      </c>
    </row>
    <row r="5" spans="1:46" ht="15" hidden="1" customHeight="1">
      <c r="A5" s="1" t="s">
        <v>7</v>
      </c>
      <c r="C5" s="4" t="s">
        <v>10</v>
      </c>
      <c r="D5" s="8" t="str">
        <f>".AF_CV_XL_DELIVERY where (CARDCODE IN (" &amp; $E$16 &amp; ")) AND U_ENR IN ("&amp; $E$13 &amp;")  AND U_PRODTYPE =" &amp; $E$15 &amp; " AND %Filter1% AND %Filter2%   "</f>
        <v xml:space="preserve">.AF_CV_XL_DELIVERY where (CARDCODE IN ('CI1148-SGD','CN0035-SGD','CN0097-SGD','CN0245-SGD' , 'CA0035-SGD','CA0213-SGD','CJ0032-SGD','CJ0050-SGD','CJ0054-SGD' , 'CG0164-SGD','CY0036-SGD','CI1244-SGD','CI1252-SGD','CI1278-SGD','CI1305-SGD','CN0025-SGD','CN0026-SGD','CJ0032-SGD','CN0170-SGD','CN0210-SGD','CN0384-SGD','CT0005-SGD' , 'CI1296-SGD','CA0216-SGD','CT0122-SGD''CW0080-SGD','CY0036-SGD','CA0362-SGD','CN0449-SGD','CW0080-SGD','CG0164-SGD','CA0354-SGD','CG0164-SGD','CR0098-SGD','CW0980-SGD','CY0036-SGD')) AND U_ENR IN ('S7138270','7138270' ,'s7138270')  AND U_PRODTYPE ='MS' AND %Filter1% AND %Filter2%   </v>
      </c>
      <c r="E5" s="8" t="str">
        <f>"SQL="&amp;$F$5&amp;$E$2&amp;$D$5 &amp;$G$5 &amp;$F$5&amp;$E$2&amp;$I$5&amp;H5</f>
        <v>SQL=SELECT DOCNUM, CUSTREF, U_CUSTREF, DOCDATE,TAXDATE, CARDCODE,CARDNAME,ITEMCODE,ITEMNAME,QUANTITY,U_TLINTCOS,SLPNAME,SLPCODE,MEMO,CONTACTNAME, LINETOTAL ,U_ENR, U_MSENR,U_MSPCN,U_SONO,U_PONO,U_PODATE, ADDRESS2, U_SWSUB  , U_LICCOMDT  , U_LICENDDT  FROM   UICACS.AF_CV_XL_DELIVERY where (CARDCODE IN ('CI1148-SGD','CN0035-SGD','CN0097-SGD','CN0245-SGD' , 'CA0035-SGD','CA0213-SGD','CJ0032-SGD','CJ0050-SGD','CJ0054-SGD' , 'CG0164-SGD','CY0036-SGD','CI1244-SGD','CI1252-SGD','CI1278-SGD','CI1305-SGD','CN0025-SGD','CN0026-SGD','CJ0032-SGD','CN0170-SGD','CN0210-SGD','CN0384-SGD','CT0005-SGD' , 'CI1296-SGD','CA0216-SGD','CT0122-SGD''CW0080-SGD','CY0036-SGD','CA0362-SGD','CN0449-SGD','CW0080-SGD','CG0164-SGD','CA0354-SGD','CG0164-SGD','CR0098-SGD','CW0980-SGD','CY0036-SGD')) AND U_ENR IN ('S7138270','7138270' ,'s7138270')  AND U_PRODTYPE ='MS' AND %Filter1% AND %Filter2%   UNION ALL SELECT DOCNUM, CUSTREF, U_CUSTREF, DOCDATE,TAXDATE, CARDCODE,CARDNAME,ITEMCODE,ITEMNAME,QUANTITY,U_TLINTCOS,SLPNAME,SLPCODE,MEMO,CONTACTNAME, LINETOTAL ,U_ENR, U_MSENR,U_MSPCN,U_SONO,U_PONO,U_PODATE, ADDRESS2, U_SWSUB  , U_LICCOMDT  , U_LICENDDT  FROM   UICACS.AF_CV_XL_RETURN where (CARDCODE IN ('CI1148-SGD','CN0035-SGD','CN0097-SGD','CN0245-SGD' , 'CA0035-SGD','CA0213-SGD','CJ0032-SGD','CJ0050-SGD','CJ0054-SGD' , 'CG0164-SGD','CY0036-SGD','CI1244-SGD','CI1252-SGD','CI1278-SGD','CI1305-SGD','CN0025-SGD','CN0026-SGD','CJ0032-SGD','CN0170-SGD','CN0210-SGD','CN0384-SGD','CT0005-SGD' , 'CI1296-SGD','CA0216-SGD','CT0122-SGD''CW0080-SGD','CY0036-SGD','CA0362-SGD','CN0449-SGD','CW0080-SGD','CG0164-SGD','CA0354-SGD','CG0164-SGD','CR0098-SGD','CW0980-SGD','CY0036-SGD')) AND U_ENR IN ('S7138270','7138270' ,'s7138270')  AND U_PRODTYPE ='MS' AND %Filter1% AND %Filter2%    ORDER BY DOCNUM, DOCDATE</v>
      </c>
      <c r="F5" s="63" t="s">
        <v>96</v>
      </c>
      <c r="G5" s="4" t="s">
        <v>25</v>
      </c>
      <c r="H5" s="4" t="str">
        <f>" ORDER BY DOCNUM, DOCDATE"</f>
        <v xml:space="preserve"> ORDER BY DOCNUM, DOCDATE</v>
      </c>
      <c r="I5" s="8" t="str">
        <f>".AF_CV_XL_RETURN where (CARDCODE IN (" &amp; $E$16 &amp; ")) AND U_ENR IN ("&amp; $E$13 &amp;")  AND U_PRODTYPE =" &amp; $E$15 &amp; " AND %Filter1% AND %Filter2%   "</f>
        <v xml:space="preserve">.AF_CV_XL_RETURN where (CARDCODE IN ('CI1148-SGD','CN0035-SGD','CN0097-SGD','CN0245-SGD' , 'CA0035-SGD','CA0213-SGD','CJ0032-SGD','CJ0050-SGD','CJ0054-SGD' , 'CG0164-SGD','CY0036-SGD','CI1244-SGD','CI1252-SGD','CI1278-SGD','CI1305-SGD','CN0025-SGD','CN0026-SGD','CJ0032-SGD','CN0170-SGD','CN0210-SGD','CN0384-SGD','CT0005-SGD' , 'CI1296-SGD','CA0216-SGD','CT0122-SGD''CW0080-SGD','CY0036-SGD','CA0362-SGD','CN0449-SGD','CW0080-SGD','CG0164-SGD','CA0354-SGD','CG0164-SGD','CR0098-SGD','CW0980-SGD','CY0036-SGD')) AND U_ENR IN ('S7138270','7138270' ,'s7138270')  AND U_PRODTYPE ='MS' AND %Filter1% AND %Filter2%   </v>
      </c>
    </row>
    <row r="6" spans="1:46" ht="15.75" hidden="1" customHeight="1">
      <c r="A6" s="1" t="s">
        <v>7</v>
      </c>
      <c r="C6" s="4" t="s">
        <v>41</v>
      </c>
      <c r="D6" s="8" t="str">
        <f>".AF_CV_XL_DELIVERY where (CARDCODE IN (" &amp; $E$16 &amp; ")) AND U_MSENR IN (" &amp; $E$14 &amp;") AND U_PRODTYPE =" &amp; $E$15 &amp; " AND %Filter1% AND %Filter2%   "</f>
        <v xml:space="preserve">.AF_CV_XL_DELIVERY where (CARDCODE IN ('CI1148-SGD','CN0035-SGD','CN0097-SGD','CN0245-SGD' , 'CA0035-SGD','CA0213-SGD','CJ0032-SGD','CJ0050-SGD','CJ0054-SGD' , 'CG0164-SGD','CY0036-SGD','CI1244-SGD','CI1252-SGD','CI1278-SGD','CI1305-SGD','CN0025-SGD','CN0026-SGD','CJ0032-SGD','CN0170-SGD','CN0210-SGD','CN0384-SGD','CT0005-SGD' , 'CI1296-SGD','CA0216-SGD','CT0122-SGD''CW0080-SGD','CY0036-SGD','CA0362-SGD','CN0449-SGD','CW0080-SGD','CG0164-SGD','CA0354-SGD','CG0164-SGD','CR0098-SGD','CW0980-SGD','CY0036-SGD')) AND U_MSENR IN ('S7138270','7138270' ,'s7138270') AND U_PRODTYPE ='MS' AND %Filter1% AND %Filter2%   </v>
      </c>
      <c r="E6" s="8" t="str">
        <f>"SQL="&amp;$F$6&amp;$E$2&amp;$D$6 &amp;$G$6 &amp;$F$6&amp;$E$2&amp;$I$6&amp;H6</f>
        <v>SQL=SELECT DOCNUM, CUSTREF, U_CUSTREF, DOCDATE,TAXDATE, CARDCODE,CARDNAME,ITEMCODE,ITEMNAME,QUANTITY,U_TLINTCOS,SLPNAME,SLPCODE,MEMO,CONTACTNAME, LINETOTAL ,U_ENR, U_MSENR,U_MSPCN,U_SONO,U_PONO,U_PODATE, ADDRESS2, U_SWSUB  , U_LICCOMDT  , U_LICENDDT  FROM   UICACS.AF_CV_XL_DELIVERY where (CARDCODE IN ('CI1148-SGD','CN0035-SGD','CN0097-SGD','CN0245-SGD' , 'CA0035-SGD','CA0213-SGD','CJ0032-SGD','CJ0050-SGD','CJ0054-SGD' , 'CG0164-SGD','CY0036-SGD','CI1244-SGD','CI1252-SGD','CI1278-SGD','CI1305-SGD','CN0025-SGD','CN0026-SGD','CJ0032-SGD','CN0170-SGD','CN0210-SGD','CN0384-SGD','CT0005-SGD' , 'CI1296-SGD','CA0216-SGD','CT0122-SGD''CW0080-SGD','CY0036-SGD','CA0362-SGD','CN0449-SGD','CW0080-SGD','CG0164-SGD','CA0354-SGD','CG0164-SGD','CR0098-SGD','CW0980-SGD','CY0036-SGD')) AND U_MSENR IN ('S7138270','7138270' ,'s7138270') AND U_PRODTYPE ='MS' AND %Filter1% AND %Filter2%   UNION ALL SELECT DOCNUM, CUSTREF, U_CUSTREF, DOCDATE,TAXDATE, CARDCODE,CARDNAME,ITEMCODE,ITEMNAME,QUANTITY,U_TLINTCOS,SLPNAME,SLPCODE,MEMO,CONTACTNAME, LINETOTAL ,U_ENR, U_MSENR,U_MSPCN,U_SONO,U_PONO,U_PODATE, ADDRESS2, U_SWSUB  , U_LICCOMDT  , U_LICENDDT  FROM   UICACS.AF_CV_XL_RETURN where (CARDCODE IN ('CI1148-SGD','CN0035-SGD','CN0097-SGD','CN0245-SGD' , 'CA0035-SGD','CA0213-SGD','CJ0032-SGD','CJ0050-SGD','CJ0054-SGD' , 'CG0164-SGD','CY0036-SGD','CI1244-SGD','CI1252-SGD','CI1278-SGD','CI1305-SGD','CN0025-SGD','CN0026-SGD','CJ0032-SGD','CN0170-SGD','CN0210-SGD','CN0384-SGD','CT0005-SGD' , 'CI1296-SGD','CA0216-SGD','CT0122-SGD''CW0080-SGD','CY0036-SGD','CA0362-SGD','CN0449-SGD','CW0080-SGD','CG0164-SGD','CA0354-SGD','CG0164-SGD','CR0098-SGD','CW0980-SGD','CY0036-SGD')) AND U_MSENR IN ('S7138270','7138270' ,'s7138270') AND U_PRODTYPE ='MS' AND %Filter1% AND %Filter2%    ORDER BY DOCNUM, DOCDATE</v>
      </c>
      <c r="F6" s="63" t="s">
        <v>96</v>
      </c>
      <c r="G6" s="4" t="s">
        <v>25</v>
      </c>
      <c r="H6" s="4" t="str">
        <f>" ORDER BY DOCNUM, DOCDATE"</f>
        <v xml:space="preserve"> ORDER BY DOCNUM, DOCDATE</v>
      </c>
      <c r="I6" s="8" t="str">
        <f>".AF_CV_XL_RETURN where (CARDCODE IN (" &amp; $E$16 &amp; ")) AND U_MSENR IN (" &amp; $E$14 &amp;") AND U_PRODTYPE =" &amp; $E$15 &amp; " AND %Filter1% AND %Filter2%   "</f>
        <v xml:space="preserve">.AF_CV_XL_RETURN where (CARDCODE IN ('CI1148-SGD','CN0035-SGD','CN0097-SGD','CN0245-SGD' , 'CA0035-SGD','CA0213-SGD','CJ0032-SGD','CJ0050-SGD','CJ0054-SGD' , 'CG0164-SGD','CY0036-SGD','CI1244-SGD','CI1252-SGD','CI1278-SGD','CI1305-SGD','CN0025-SGD','CN0026-SGD','CJ0032-SGD','CN0170-SGD','CN0210-SGD','CN0384-SGD','CT0005-SGD' , 'CI1296-SGD','CA0216-SGD','CT0122-SGD''CW0080-SGD','CY0036-SGD','CA0362-SGD','CN0449-SGD','CW0080-SGD','CG0164-SGD','CA0354-SGD','CG0164-SGD','CR0098-SGD','CW0980-SGD','CY0036-SGD')) AND U_MSENR IN ('S7138270','7138270' ,'s7138270') AND U_PRODTYPE ='MS' AND %Filter1% AND %Filter2%   </v>
      </c>
    </row>
    <row r="7" spans="1:46" hidden="1">
      <c r="A7" s="1" t="s">
        <v>7</v>
      </c>
    </row>
    <row r="8" spans="1:46" hidden="1">
      <c r="A8" s="1" t="s">
        <v>7</v>
      </c>
      <c r="K8" s="45"/>
    </row>
    <row r="9" spans="1:46" hidden="1">
      <c r="A9" s="1" t="s">
        <v>7</v>
      </c>
      <c r="K9" s="45"/>
    </row>
    <row r="10" spans="1:46" hidden="1">
      <c r="A10" s="1" t="s">
        <v>7</v>
      </c>
    </row>
    <row r="11" spans="1:46" hidden="1">
      <c r="A11" s="1" t="s">
        <v>7</v>
      </c>
      <c r="C11" s="4" t="s">
        <v>27</v>
      </c>
      <c r="E11" s="4" t="str">
        <f>Option!$C$9</f>
        <v>20260201..20260228</v>
      </c>
      <c r="K11" s="45"/>
    </row>
    <row r="12" spans="1:46" hidden="1">
      <c r="A12" s="1" t="s">
        <v>7</v>
      </c>
      <c r="C12" s="4" t="s">
        <v>28</v>
      </c>
      <c r="E12" s="4" t="str">
        <f>Option!$C$5</f>
        <v>*</v>
      </c>
      <c r="K12" s="45"/>
    </row>
    <row r="13" spans="1:46" hidden="1">
      <c r="A13" s="1" t="s">
        <v>7</v>
      </c>
      <c r="C13" s="4" t="s">
        <v>42</v>
      </c>
      <c r="E13" s="4" t="str">
        <f>Option!$C$10</f>
        <v>'S7138270','7138270' ,'s7138270'</v>
      </c>
      <c r="K13" s="45"/>
    </row>
    <row r="14" spans="1:46" hidden="1">
      <c r="A14" s="1" t="s">
        <v>7</v>
      </c>
      <c r="C14" s="4" t="s">
        <v>39</v>
      </c>
      <c r="E14" s="4" t="str">
        <f>Option!$C$11</f>
        <v>'S7138270','7138270' ,'s7138270'</v>
      </c>
      <c r="K14" s="45"/>
    </row>
    <row r="15" spans="1:46" hidden="1">
      <c r="A15" s="1" t="s">
        <v>7</v>
      </c>
      <c r="C15" s="4" t="s">
        <v>43</v>
      </c>
      <c r="E15" s="4" t="str">
        <f>Option!$C$12</f>
        <v>'MS'</v>
      </c>
      <c r="AK15" s="15"/>
    </row>
    <row r="16" spans="1:46" hidden="1">
      <c r="A16" s="1" t="s">
        <v>7</v>
      </c>
      <c r="C16" s="4" t="s">
        <v>44</v>
      </c>
      <c r="E16" s="4" t="str">
        <f>Option!$C$13</f>
        <v>'CI1148-SGD','CN0035-SGD','CN0097-SGD','CN0245-SGD' , 'CA0035-SGD','CA0213-SGD','CJ0032-SGD','CJ0050-SGD','CJ0054-SGD' , 'CG0164-SGD','CY0036-SGD','CI1244-SGD','CI1252-SGD','CI1278-SGD','CI1305-SGD','CN0025-SGD','CN0026-SGD','CJ0032-SGD','CN0170-SGD','CN0210-SGD','CN0384-SGD','CT0005-SGD' , 'CI1296-SGD','CA0216-SGD','CT0122-SGD''CW0080-SGD','CY0036-SGD','CA0362-SGD','CN0449-SGD','CW0080-SGD','CG0164-SGD','CA0354-SGD','CG0164-SGD','CR0098-SGD','CW0980-SGD','CY0036-SGD'</v>
      </c>
    </row>
    <row r="17" spans="1:51" hidden="1">
      <c r="A17" s="1" t="s">
        <v>7</v>
      </c>
    </row>
    <row r="18" spans="1:51" s="24" customFormat="1" hidden="1">
      <c r="A18" s="24" t="s">
        <v>7</v>
      </c>
      <c r="I18" s="25"/>
      <c r="K18" s="26"/>
      <c r="L18" s="26"/>
      <c r="N18" s="26"/>
      <c r="O18" s="27"/>
      <c r="P18" s="27"/>
      <c r="T18" s="28"/>
      <c r="U18" s="28"/>
      <c r="V18" s="28"/>
      <c r="AC18" s="29"/>
      <c r="AM18" s="39"/>
      <c r="AN18" s="39"/>
      <c r="AP18" s="26"/>
      <c r="AQ18" s="26"/>
      <c r="AR18" s="26"/>
    </row>
    <row r="20" spans="1:51" ht="15.6">
      <c r="K20" s="20"/>
      <c r="L20" s="20"/>
      <c r="M20" s="46"/>
      <c r="N20" s="20"/>
      <c r="O20" s="20"/>
      <c r="P20" s="20"/>
      <c r="Q20" s="20"/>
      <c r="R20" s="20"/>
      <c r="S20" s="20"/>
      <c r="T20" s="23"/>
      <c r="U20" s="23"/>
      <c r="V20" s="23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</row>
    <row r="21" spans="1:51" s="43" customFormat="1" ht="18">
      <c r="A21" s="42"/>
      <c r="B21" s="42"/>
      <c r="I21" s="44"/>
      <c r="K21" s="65" t="s">
        <v>53</v>
      </c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5"/>
      <c r="AP21" s="65"/>
      <c r="AQ21" s="65"/>
      <c r="AR21" s="65"/>
    </row>
    <row r="22" spans="1:51" ht="15.6">
      <c r="K22" s="20"/>
      <c r="L22" s="20"/>
      <c r="M22" s="46"/>
      <c r="N22" s="20"/>
      <c r="O22" s="20"/>
      <c r="P22" s="20"/>
      <c r="Q22" s="20"/>
      <c r="R22" s="20"/>
      <c r="S22" s="20"/>
      <c r="T22" s="23"/>
      <c r="U22" s="23"/>
      <c r="V22" s="23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</row>
    <row r="23" spans="1:51" s="55" customFormat="1" ht="109.2">
      <c r="A23" s="54"/>
      <c r="B23" s="54"/>
      <c r="E23" s="56" t="s">
        <v>29</v>
      </c>
      <c r="I23" s="57"/>
      <c r="K23" s="50" t="s">
        <v>75</v>
      </c>
      <c r="L23" s="50" t="s">
        <v>76</v>
      </c>
      <c r="M23" s="50" t="s">
        <v>14</v>
      </c>
      <c r="N23" s="50" t="s">
        <v>16</v>
      </c>
      <c r="O23" s="58" t="s">
        <v>30</v>
      </c>
      <c r="P23" s="49" t="s">
        <v>33</v>
      </c>
      <c r="Q23" s="49" t="s">
        <v>77</v>
      </c>
      <c r="R23" s="50" t="s">
        <v>31</v>
      </c>
      <c r="S23" s="49" t="s">
        <v>38</v>
      </c>
      <c r="T23" s="49" t="s">
        <v>34</v>
      </c>
      <c r="U23" s="50" t="s">
        <v>17</v>
      </c>
      <c r="V23" s="50" t="s">
        <v>17</v>
      </c>
      <c r="W23" s="50" t="s">
        <v>79</v>
      </c>
      <c r="X23" s="52" t="s">
        <v>80</v>
      </c>
      <c r="Y23" s="52" t="s">
        <v>36</v>
      </c>
      <c r="Z23" s="59" t="s">
        <v>12</v>
      </c>
      <c r="AA23" s="59" t="s">
        <v>32</v>
      </c>
      <c r="AB23" s="49" t="s">
        <v>13</v>
      </c>
      <c r="AC23" s="49" t="s">
        <v>37</v>
      </c>
      <c r="AD23" s="49" t="s">
        <v>56</v>
      </c>
      <c r="AE23" s="60" t="s">
        <v>57</v>
      </c>
      <c r="AF23" s="60" t="s">
        <v>81</v>
      </c>
      <c r="AG23" s="48" t="s">
        <v>82</v>
      </c>
      <c r="AH23" s="49" t="s">
        <v>83</v>
      </c>
      <c r="AI23" s="50" t="s">
        <v>84</v>
      </c>
      <c r="AJ23" s="49" t="s">
        <v>85</v>
      </c>
      <c r="AK23" s="49" t="s">
        <v>86</v>
      </c>
      <c r="AL23" s="52" t="s">
        <v>87</v>
      </c>
      <c r="AM23" s="53" t="s">
        <v>88</v>
      </c>
      <c r="AN23" s="53" t="s">
        <v>89</v>
      </c>
      <c r="AO23" s="53" t="s">
        <v>90</v>
      </c>
      <c r="AP23" s="53" t="s">
        <v>91</v>
      </c>
      <c r="AQ23" s="53" t="s">
        <v>92</v>
      </c>
      <c r="AR23" s="53"/>
    </row>
    <row r="24" spans="1:51">
      <c r="B24" s="1" t="str">
        <f>IF(K24="","Hide","Show")</f>
        <v>Show</v>
      </c>
      <c r="C24" s="4" t="s">
        <v>48</v>
      </c>
      <c r="E24" s="12" t="str">
        <f>""</f>
        <v/>
      </c>
      <c r="K24" s="21">
        <v>2</v>
      </c>
      <c r="L24" s="21">
        <v>2026</v>
      </c>
      <c r="M24" s="21" t="s">
        <v>196</v>
      </c>
      <c r="N24" s="21" t="s">
        <v>196</v>
      </c>
      <c r="O24" s="21" t="s">
        <v>196</v>
      </c>
      <c r="P24" s="21" t="s">
        <v>196</v>
      </c>
      <c r="Q24" s="21" t="s">
        <v>196</v>
      </c>
      <c r="R24" s="21" t="s">
        <v>196</v>
      </c>
      <c r="S24" s="21" t="s">
        <v>196</v>
      </c>
      <c r="T24" s="21" t="s">
        <v>196</v>
      </c>
      <c r="U24" s="21" t="s">
        <v>196</v>
      </c>
      <c r="V24" s="21" t="s">
        <v>196</v>
      </c>
      <c r="W24" s="21" t="s">
        <v>196</v>
      </c>
      <c r="X24" s="47" t="s">
        <v>196</v>
      </c>
      <c r="Y24" s="47" t="s">
        <v>196</v>
      </c>
      <c r="Z24" s="47" t="s">
        <v>196</v>
      </c>
      <c r="AA24" s="47" t="s">
        <v>196</v>
      </c>
      <c r="AB24" s="47" t="s">
        <v>196</v>
      </c>
      <c r="AC24" s="47" t="s">
        <v>196</v>
      </c>
      <c r="AD24" s="47" t="s">
        <v>196</v>
      </c>
      <c r="AE24" s="47" t="s">
        <v>196</v>
      </c>
      <c r="AF24" s="47" t="s">
        <v>196</v>
      </c>
      <c r="AG24" s="47" t="s">
        <v>196</v>
      </c>
      <c r="AH24" s="62" t="s">
        <v>93</v>
      </c>
      <c r="AI24" s="51" t="s">
        <v>196</v>
      </c>
      <c r="AJ24" s="51" t="s">
        <v>196</v>
      </c>
      <c r="AK24" s="5" t="s">
        <v>94</v>
      </c>
      <c r="AL24" s="4" t="s">
        <v>196</v>
      </c>
      <c r="AM24" s="4" t="s">
        <v>196</v>
      </c>
      <c r="AN24" s="4" t="s">
        <v>196</v>
      </c>
      <c r="AO24" s="4" t="s">
        <v>196</v>
      </c>
      <c r="AP24" s="4" t="s">
        <v>196</v>
      </c>
      <c r="AQ24" s="4" t="s">
        <v>196</v>
      </c>
    </row>
    <row r="25" spans="1:51" hidden="1">
      <c r="B25" s="1" t="str">
        <f>IF(K25="","Hide","Show")</f>
        <v>Hide</v>
      </c>
      <c r="C25" s="4" t="s">
        <v>49</v>
      </c>
      <c r="E25" s="12" t="str">
        <f>""</f>
        <v/>
      </c>
      <c r="K25" s="21" t="str">
        <f>""</f>
        <v/>
      </c>
      <c r="L25" s="41" t="str">
        <f>""</f>
        <v/>
      </c>
      <c r="M25" s="5"/>
      <c r="N25" s="41"/>
      <c r="O25" s="4" t="str">
        <f>""</f>
        <v/>
      </c>
      <c r="P25" s="4"/>
      <c r="Q25" s="4" t="str">
        <f>""</f>
        <v/>
      </c>
      <c r="R25" s="4" t="str">
        <f>""</f>
        <v/>
      </c>
      <c r="S25" s="4" t="str">
        <f>""</f>
        <v/>
      </c>
      <c r="T25" s="3" t="str">
        <f>""</f>
        <v/>
      </c>
      <c r="V25" s="3" t="s">
        <v>78</v>
      </c>
      <c r="W25" s="5"/>
      <c r="X25" s="5"/>
      <c r="Y25" s="5" t="str">
        <f>""</f>
        <v/>
      </c>
      <c r="Z25" s="4" t="str">
        <f>""</f>
        <v/>
      </c>
      <c r="AA25" s="4" t="str">
        <f>""</f>
        <v/>
      </c>
      <c r="AB25" s="4" t="str">
        <f>""</f>
        <v/>
      </c>
      <c r="AC25" s="19" t="str">
        <f>""</f>
        <v/>
      </c>
      <c r="AD25" s="4">
        <f>IFERROR(AE25/AB25,0)</f>
        <v>0</v>
      </c>
      <c r="AE25" s="40" t="str">
        <f>""</f>
        <v/>
      </c>
      <c r="AF25" s="40"/>
      <c r="AG25" s="40"/>
      <c r="AH25" s="40"/>
      <c r="AI25" s="17" t="str">
        <f>""</f>
        <v/>
      </c>
      <c r="AJ25" s="17" t="str">
        <f>""</f>
        <v/>
      </c>
      <c r="AK25" s="5" t="str">
        <f>""</f>
        <v/>
      </c>
    </row>
    <row r="26" spans="1:51" hidden="1">
      <c r="B26" s="1" t="str">
        <f>IF(K26="","Hide","Show")</f>
        <v>Hide</v>
      </c>
      <c r="C26" s="4" t="s">
        <v>50</v>
      </c>
      <c r="E26" s="12" t="str">
        <f>""</f>
        <v/>
      </c>
      <c r="K26" s="21" t="str">
        <f>""</f>
        <v/>
      </c>
      <c r="L26" s="41" t="str">
        <f>""</f>
        <v/>
      </c>
      <c r="M26" s="5"/>
      <c r="N26" s="41"/>
      <c r="O26" s="4" t="str">
        <f>""</f>
        <v/>
      </c>
      <c r="P26" s="4"/>
      <c r="Q26" s="4" t="str">
        <f>""</f>
        <v/>
      </c>
      <c r="R26" s="4" t="str">
        <f>""</f>
        <v/>
      </c>
      <c r="S26" s="4" t="str">
        <f>""</f>
        <v/>
      </c>
      <c r="T26" s="3" t="str">
        <f>""</f>
        <v/>
      </c>
      <c r="V26" s="3" t="s">
        <v>78</v>
      </c>
      <c r="W26" s="5"/>
      <c r="X26" s="5"/>
      <c r="Y26" s="5" t="str">
        <f>""</f>
        <v/>
      </c>
      <c r="Z26" s="4" t="str">
        <f>""</f>
        <v/>
      </c>
      <c r="AA26" s="4" t="str">
        <f>""</f>
        <v/>
      </c>
      <c r="AB26" s="4" t="str">
        <f>""</f>
        <v/>
      </c>
      <c r="AC26" s="19" t="str">
        <f>""</f>
        <v/>
      </c>
      <c r="AD26" s="4">
        <f>IFERROR(AE26/AB26,0)</f>
        <v>0</v>
      </c>
      <c r="AE26" s="40" t="str">
        <f>""</f>
        <v/>
      </c>
      <c r="AF26" s="40"/>
      <c r="AG26" s="40"/>
      <c r="AH26" s="40"/>
      <c r="AI26" s="17"/>
      <c r="AJ26" s="17" t="str">
        <f>""</f>
        <v/>
      </c>
      <c r="AK26" s="5" t="str">
        <f>""</f>
        <v/>
      </c>
    </row>
    <row r="27" spans="1:51">
      <c r="AE27" s="40"/>
      <c r="AF27" s="40"/>
      <c r="AG27" s="40"/>
      <c r="AH27" s="40"/>
      <c r="AK27" s="5"/>
    </row>
    <row r="28" spans="1:51">
      <c r="AD28" s="4">
        <f>SUBTOTAL(9,AD24:AD27)</f>
        <v>0</v>
      </c>
      <c r="AE28" s="4">
        <f>SUBTOTAL(9,AE24:AE27)</f>
        <v>0</v>
      </c>
      <c r="AU28" s="15"/>
    </row>
    <row r="29" spans="1:51">
      <c r="AV29" s="15"/>
    </row>
    <row r="30" spans="1:51">
      <c r="AW30" s="15"/>
    </row>
    <row r="31" spans="1:51">
      <c r="AX31" s="15"/>
    </row>
    <row r="32" spans="1:51">
      <c r="AY32" s="15"/>
    </row>
    <row r="33" spans="52:54">
      <c r="AZ33" s="15"/>
    </row>
    <row r="34" spans="52:54">
      <c r="BA34" s="15"/>
    </row>
    <row r="35" spans="52:54">
      <c r="BB35" s="15"/>
    </row>
  </sheetData>
  <sortState xmlns:xlrd2="http://schemas.microsoft.com/office/spreadsheetml/2017/richdata2" ref="A24:AX24">
    <sortCondition ref="M24"/>
  </sortState>
  <mergeCells count="1">
    <mergeCell ref="K21:AR2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9"/>
  <sheetViews>
    <sheetView topLeftCell="C1" zoomScale="70" zoomScaleNormal="70" workbookViewId="0">
      <selection activeCell="P3" sqref="P3"/>
    </sheetView>
  </sheetViews>
  <sheetFormatPr defaultRowHeight="14.4"/>
  <cols>
    <col min="1" max="1" width="9.21875" hidden="1" customWidth="1"/>
    <col min="2" max="2" width="11.77734375" bestFit="1" customWidth="1"/>
    <col min="3" max="3" width="145" bestFit="1" customWidth="1"/>
    <col min="4" max="4" width="15.5546875" bestFit="1" customWidth="1"/>
    <col min="5" max="5" width="14.77734375" bestFit="1" customWidth="1"/>
    <col min="6" max="6" width="15.44140625" bestFit="1" customWidth="1"/>
    <col min="7" max="7" width="25.21875" bestFit="1" customWidth="1"/>
    <col min="8" max="8" width="13.5546875" bestFit="1" customWidth="1"/>
    <col min="9" max="9" width="19.21875" bestFit="1" customWidth="1"/>
    <col min="10" max="10" width="13.77734375" bestFit="1" customWidth="1"/>
    <col min="11" max="11" width="14.21875" bestFit="1" customWidth="1"/>
    <col min="12" max="12" width="11.44140625" bestFit="1" customWidth="1"/>
    <col min="13" max="13" width="11.77734375" bestFit="1" customWidth="1"/>
    <col min="14" max="14" width="15" bestFit="1" customWidth="1"/>
    <col min="15" max="15" width="12.5546875" bestFit="1" customWidth="1"/>
    <col min="16" max="16" width="9.77734375" bestFit="1" customWidth="1"/>
    <col min="17" max="17" width="8" bestFit="1" customWidth="1"/>
    <col min="18" max="18" width="9.77734375" bestFit="1" customWidth="1"/>
    <col min="19" max="19" width="12.21875" bestFit="1" customWidth="1"/>
  </cols>
  <sheetData>
    <row r="1" spans="1:19" hidden="1">
      <c r="A1" t="s">
        <v>74</v>
      </c>
    </row>
    <row r="2" spans="1:19">
      <c r="B2" s="31" t="s">
        <v>14</v>
      </c>
      <c r="C2" s="31" t="s">
        <v>16</v>
      </c>
      <c r="D2" s="31" t="s">
        <v>30</v>
      </c>
      <c r="E2" s="31" t="s">
        <v>31</v>
      </c>
      <c r="F2" s="31" t="s">
        <v>32</v>
      </c>
      <c r="G2" s="31" t="s">
        <v>33</v>
      </c>
      <c r="H2" s="31" t="s">
        <v>34</v>
      </c>
      <c r="I2" s="31" t="s">
        <v>35</v>
      </c>
      <c r="J2" s="31" t="s">
        <v>36</v>
      </c>
      <c r="K2" s="31" t="s">
        <v>12</v>
      </c>
      <c r="L2" s="31" t="s">
        <v>32</v>
      </c>
      <c r="M2" s="31" t="s">
        <v>13</v>
      </c>
      <c r="N2" s="31" t="s">
        <v>37</v>
      </c>
      <c r="O2" s="31" t="s">
        <v>38</v>
      </c>
      <c r="P2" s="32" t="s">
        <v>17</v>
      </c>
      <c r="Q2" s="31" t="s">
        <v>15</v>
      </c>
      <c r="R2" s="32" t="s">
        <v>56</v>
      </c>
      <c r="S2" s="33" t="s">
        <v>57</v>
      </c>
    </row>
    <row r="3" spans="1:19">
      <c r="B3" s="34" t="s">
        <v>58</v>
      </c>
      <c r="C3" s="35" t="s">
        <v>59</v>
      </c>
      <c r="D3" s="34" t="s">
        <v>39</v>
      </c>
      <c r="E3" s="34" t="s">
        <v>60</v>
      </c>
      <c r="F3" s="34" t="s">
        <v>61</v>
      </c>
      <c r="G3" s="34" t="s">
        <v>62</v>
      </c>
      <c r="H3" s="34" t="s">
        <v>63</v>
      </c>
      <c r="I3" s="34" t="s">
        <v>40</v>
      </c>
      <c r="J3" s="34" t="s">
        <v>64</v>
      </c>
      <c r="K3" s="34" t="s">
        <v>65</v>
      </c>
      <c r="L3" s="34" t="s">
        <v>66</v>
      </c>
      <c r="M3" s="34" t="s">
        <v>67</v>
      </c>
      <c r="N3" s="34" t="s">
        <v>68</v>
      </c>
      <c r="O3" s="34" t="s">
        <v>69</v>
      </c>
      <c r="P3" s="35" t="s">
        <v>70</v>
      </c>
      <c r="Q3" s="34" t="s">
        <v>71</v>
      </c>
      <c r="R3" s="36" t="e">
        <v>#VALUE!</v>
      </c>
      <c r="S3" s="36" t="s">
        <v>72</v>
      </c>
    </row>
    <row r="4" spans="1:19">
      <c r="B4" s="9" t="s">
        <v>14</v>
      </c>
      <c r="C4" s="9" t="s">
        <v>16</v>
      </c>
      <c r="D4" s="18" t="s">
        <v>30</v>
      </c>
      <c r="E4" s="9" t="s">
        <v>31</v>
      </c>
      <c r="F4" s="10" t="s">
        <v>32</v>
      </c>
      <c r="G4" s="10" t="s">
        <v>33</v>
      </c>
      <c r="H4" s="10" t="s">
        <v>34</v>
      </c>
      <c r="I4" s="9" t="s">
        <v>35</v>
      </c>
      <c r="J4" s="11" t="s">
        <v>36</v>
      </c>
      <c r="K4" s="11" t="s">
        <v>12</v>
      </c>
      <c r="L4" s="10" t="s">
        <v>32</v>
      </c>
      <c r="M4" s="10" t="s">
        <v>13</v>
      </c>
      <c r="N4" s="10" t="s">
        <v>37</v>
      </c>
      <c r="O4" s="10" t="s">
        <v>38</v>
      </c>
      <c r="P4" s="10" t="s">
        <v>17</v>
      </c>
      <c r="Q4" s="10" t="s">
        <v>15</v>
      </c>
      <c r="R4" s="36"/>
      <c r="S4" s="36"/>
    </row>
    <row r="5" spans="1:19" ht="187.2">
      <c r="B5" t="s">
        <v>73</v>
      </c>
      <c r="C5" s="30" t="s">
        <v>52</v>
      </c>
    </row>
    <row r="7" spans="1:19" ht="187.2">
      <c r="C7" s="30" t="s">
        <v>55</v>
      </c>
    </row>
    <row r="9" spans="1:19" ht="187.2">
      <c r="C9" s="30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9"/>
  <sheetViews>
    <sheetView topLeftCell="B2" workbookViewId="0">
      <selection activeCell="D16" sqref="D16"/>
    </sheetView>
  </sheetViews>
  <sheetFormatPr defaultRowHeight="14.4"/>
  <cols>
    <col min="1" max="1" width="8.77734375" hidden="1" customWidth="1"/>
  </cols>
  <sheetData>
    <row r="1" spans="1:3" hidden="1">
      <c r="A1" t="s">
        <v>74</v>
      </c>
    </row>
    <row r="6" spans="1:3" ht="21">
      <c r="B6" s="61" t="s">
        <v>95</v>
      </c>
      <c r="C6" s="61"/>
    </row>
    <row r="7" spans="1:3">
      <c r="B7" s="6" t="str">
        <f>"'CI1148-SGD','CN0035-SGD','CN0097-SGD','CN0245-SGD' , 'CA0035-SGD','CA0213-SGD','CJ0032-SGD','CJ0050-SGD','CJ0054-SGD' , 'CI1238-SGD','CG0164-SGD','CY0036-SGD','CI1244-SGD',"</f>
        <v>'CI1148-SGD','CN0035-SGD','CN0097-SGD','CN0245-SGD' , 'CA0035-SGD','CA0213-SGD','CJ0032-SGD','CJ0050-SGD','CJ0054-SGD' , 'CI1238-SGD','CG0164-SGD','CY0036-SGD','CI1244-SGD',</v>
      </c>
    </row>
    <row r="8" spans="1:3">
      <c r="B8" s="4" t="str">
        <f>"'CI1252-SGD','CI1278-SGD','CI1305-SGD','CN0025-SGD','CN0026-SGD','CJ0032-SGD','CN0170-SGD','CN0210-SGD','CN0384-SGD','CT0005-SGD' , 'CI1296-SGD','CA0216-SGD','CT0122-SGD'"</f>
        <v>'CI1252-SGD','CI1278-SGD','CI1305-SGD','CN0025-SGD','CN0026-SGD','CJ0032-SGD','CN0170-SGD','CN0210-SGD','CN0384-SGD','CT0005-SGD' , 'CI1296-SGD','CA0216-SGD','CT0122-SGD'</v>
      </c>
    </row>
    <row r="9" spans="1:3">
      <c r="B9" s="4" t="str">
        <f>"'CW0080-SGD', 'CI1190-SGD','CY0036-SGD','CA0362-SGD','CN0449-SGD','CW0080-SGD','CG0164-SGD','CA0354-SGD','CG0164-SGD','CR0098-SGD','CW0980-SGD','CY0036-SGD'"</f>
        <v>'CW0080-SGD', 'CI1190-SGD','CY0036-SGD','CA0362-SGD','CN0449-SGD','CW0080-SGD','CG0164-SGD','CA0354-SGD','CG0164-SGD','CR0098-SGD','CW0980-SGD','CY0036-SGD'</v>
      </c>
    </row>
  </sheetData>
  <pageMargins left="0.7" right="0.7" top="0.75" bottom="0.75" header="0.3" footer="0.3"/>
  <pageSetup paperSize="256" orientation="portrait" horizontalDpi="203" verticalDpi="20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FC693-73F4-4645-A53D-5B1B6AE3F65A}">
  <dimension ref="A1:E15"/>
  <sheetViews>
    <sheetView workbookViewId="0"/>
  </sheetViews>
  <sheetFormatPr defaultRowHeight="14.4"/>
  <sheetData>
    <row r="1" spans="1:5">
      <c r="A1" s="64" t="s">
        <v>107</v>
      </c>
      <c r="B1" s="64" t="s">
        <v>1</v>
      </c>
      <c r="C1" s="64" t="s">
        <v>2</v>
      </c>
      <c r="D1" s="64" t="s">
        <v>3</v>
      </c>
    </row>
    <row r="2" spans="1:5">
      <c r="B2" s="64" t="s">
        <v>19</v>
      </c>
      <c r="C2" s="64" t="s">
        <v>4</v>
      </c>
    </row>
    <row r="3" spans="1:5">
      <c r="A3" s="64" t="s">
        <v>0</v>
      </c>
      <c r="B3" s="64" t="s">
        <v>5</v>
      </c>
      <c r="C3" s="64" t="s">
        <v>194</v>
      </c>
    </row>
    <row r="4" spans="1:5">
      <c r="A4" s="64" t="s">
        <v>0</v>
      </c>
      <c r="B4" s="64" t="s">
        <v>6</v>
      </c>
      <c r="C4" s="64" t="s">
        <v>195</v>
      </c>
    </row>
    <row r="5" spans="1:5">
      <c r="A5" s="64" t="s">
        <v>0</v>
      </c>
      <c r="B5" s="64" t="s">
        <v>26</v>
      </c>
      <c r="C5" s="64" t="s">
        <v>97</v>
      </c>
      <c r="D5" s="64" t="s">
        <v>98</v>
      </c>
      <c r="E5" s="64" t="s">
        <v>45</v>
      </c>
    </row>
    <row r="8" spans="1:5">
      <c r="A8" s="64" t="s">
        <v>8</v>
      </c>
      <c r="C8" s="64" t="s">
        <v>99</v>
      </c>
    </row>
    <row r="9" spans="1:5">
      <c r="A9" s="64" t="s">
        <v>9</v>
      </c>
      <c r="C9" s="64" t="s">
        <v>100</v>
      </c>
    </row>
    <row r="10" spans="1:5">
      <c r="B10" s="64" t="s">
        <v>42</v>
      </c>
      <c r="C10" s="64" t="s">
        <v>101</v>
      </c>
    </row>
    <row r="11" spans="1:5">
      <c r="B11" s="64" t="s">
        <v>39</v>
      </c>
      <c r="C11" s="64" t="s">
        <v>101</v>
      </c>
    </row>
    <row r="12" spans="1:5">
      <c r="B12" s="64" t="s">
        <v>43</v>
      </c>
      <c r="C12" s="64" t="s">
        <v>102</v>
      </c>
    </row>
    <row r="13" spans="1:5">
      <c r="B13" s="64" t="s">
        <v>44</v>
      </c>
      <c r="C13" s="64" t="s">
        <v>103</v>
      </c>
      <c r="D13" s="64" t="s">
        <v>104</v>
      </c>
    </row>
    <row r="14" spans="1:5">
      <c r="D14" s="64" t="s">
        <v>105</v>
      </c>
    </row>
    <row r="15" spans="1:5">
      <c r="D15" s="64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632A5-C3E6-4BB1-B3D8-A89E58DB2945}">
  <dimension ref="A1:E15"/>
  <sheetViews>
    <sheetView workbookViewId="0"/>
  </sheetViews>
  <sheetFormatPr defaultRowHeight="14.4"/>
  <sheetData>
    <row r="1" spans="1:5">
      <c r="A1" s="64" t="s">
        <v>107</v>
      </c>
      <c r="B1" s="64" t="s">
        <v>1</v>
      </c>
      <c r="C1" s="64" t="s">
        <v>2</v>
      </c>
      <c r="D1" s="64" t="s">
        <v>3</v>
      </c>
    </row>
    <row r="2" spans="1:5">
      <c r="B2" s="64" t="s">
        <v>19</v>
      </c>
      <c r="C2" s="64" t="s">
        <v>4</v>
      </c>
    </row>
    <row r="3" spans="1:5">
      <c r="A3" s="64" t="s">
        <v>0</v>
      </c>
      <c r="B3" s="64" t="s">
        <v>5</v>
      </c>
      <c r="C3" s="64" t="s">
        <v>194</v>
      </c>
    </row>
    <row r="4" spans="1:5">
      <c r="A4" s="64" t="s">
        <v>0</v>
      </c>
      <c r="B4" s="64" t="s">
        <v>6</v>
      </c>
      <c r="C4" s="64" t="s">
        <v>195</v>
      </c>
    </row>
    <row r="5" spans="1:5">
      <c r="A5" s="64" t="s">
        <v>0</v>
      </c>
      <c r="B5" s="64" t="s">
        <v>26</v>
      </c>
      <c r="C5" s="64" t="s">
        <v>97</v>
      </c>
      <c r="D5" s="64" t="s">
        <v>98</v>
      </c>
      <c r="E5" s="64" t="s">
        <v>45</v>
      </c>
    </row>
    <row r="8" spans="1:5">
      <c r="A8" s="64" t="s">
        <v>8</v>
      </c>
      <c r="C8" s="64" t="s">
        <v>99</v>
      </c>
    </row>
    <row r="9" spans="1:5">
      <c r="A9" s="64" t="s">
        <v>9</v>
      </c>
      <c r="C9" s="64" t="s">
        <v>100</v>
      </c>
    </row>
    <row r="10" spans="1:5">
      <c r="B10" s="64" t="s">
        <v>42</v>
      </c>
      <c r="C10" s="64" t="s">
        <v>101</v>
      </c>
    </row>
    <row r="11" spans="1:5">
      <c r="B11" s="64" t="s">
        <v>39</v>
      </c>
      <c r="C11" s="64" t="s">
        <v>101</v>
      </c>
    </row>
    <row r="12" spans="1:5">
      <c r="B12" s="64" t="s">
        <v>43</v>
      </c>
      <c r="C12" s="64" t="s">
        <v>102</v>
      </c>
    </row>
    <row r="13" spans="1:5">
      <c r="B13" s="64" t="s">
        <v>44</v>
      </c>
      <c r="C13" s="64" t="s">
        <v>103</v>
      </c>
      <c r="D13" s="64" t="s">
        <v>104</v>
      </c>
    </row>
    <row r="14" spans="1:5">
      <c r="D14" s="64" t="s">
        <v>105</v>
      </c>
    </row>
    <row r="15" spans="1:5">
      <c r="D15" s="6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A9DD7-17E6-4FD1-A102-6D54AFF2AE65}">
  <dimension ref="A1:AT28"/>
  <sheetViews>
    <sheetView workbookViewId="0"/>
  </sheetViews>
  <sheetFormatPr defaultRowHeight="14.4"/>
  <sheetData>
    <row r="1" spans="1:46">
      <c r="A1" s="64" t="s">
        <v>183</v>
      </c>
      <c r="B1" s="64" t="s">
        <v>46</v>
      </c>
      <c r="C1" s="64" t="s">
        <v>7</v>
      </c>
      <c r="D1" s="64" t="s">
        <v>7</v>
      </c>
      <c r="E1" s="64" t="s">
        <v>7</v>
      </c>
      <c r="F1" s="64" t="s">
        <v>7</v>
      </c>
      <c r="G1" s="64" t="s">
        <v>7</v>
      </c>
      <c r="H1" s="64" t="s">
        <v>7</v>
      </c>
      <c r="I1" s="64" t="s">
        <v>7</v>
      </c>
      <c r="J1" s="64" t="s">
        <v>51</v>
      </c>
      <c r="K1" s="64" t="s">
        <v>18</v>
      </c>
      <c r="L1" s="64" t="s">
        <v>18</v>
      </c>
      <c r="O1" s="64" t="s">
        <v>18</v>
      </c>
      <c r="Q1" s="64" t="s">
        <v>18</v>
      </c>
      <c r="R1" s="64" t="s">
        <v>18</v>
      </c>
      <c r="S1" s="64" t="s">
        <v>18</v>
      </c>
      <c r="T1" s="64" t="s">
        <v>18</v>
      </c>
      <c r="V1" s="64" t="s">
        <v>18</v>
      </c>
      <c r="Y1" s="64" t="s">
        <v>7</v>
      </c>
      <c r="Z1" s="64" t="s">
        <v>7</v>
      </c>
      <c r="AA1" s="64" t="s">
        <v>18</v>
      </c>
      <c r="AB1" s="64" t="s">
        <v>18</v>
      </c>
      <c r="AC1" s="64" t="s">
        <v>18</v>
      </c>
      <c r="AJ1" s="64" t="s">
        <v>18</v>
      </c>
      <c r="AK1" s="64" t="s">
        <v>18</v>
      </c>
      <c r="AR1" s="64" t="s">
        <v>7</v>
      </c>
      <c r="AS1" s="64" t="s">
        <v>7</v>
      </c>
      <c r="AT1" s="64" t="s">
        <v>7</v>
      </c>
    </row>
    <row r="2" spans="1:46">
      <c r="A2" s="64" t="s">
        <v>7</v>
      </c>
      <c r="D2" s="64" t="s">
        <v>19</v>
      </c>
      <c r="E2" s="64" t="s">
        <v>108</v>
      </c>
    </row>
    <row r="3" spans="1:46">
      <c r="A3" s="64" t="s">
        <v>7</v>
      </c>
      <c r="D3" s="64" t="s">
        <v>22</v>
      </c>
      <c r="E3" s="64" t="s">
        <v>20</v>
      </c>
      <c r="F3" s="64" t="s">
        <v>21</v>
      </c>
      <c r="G3" s="64" t="s">
        <v>23</v>
      </c>
      <c r="H3" s="64" t="s">
        <v>47</v>
      </c>
      <c r="I3" s="64" t="s">
        <v>24</v>
      </c>
    </row>
    <row r="4" spans="1:46">
      <c r="A4" s="64" t="s">
        <v>7</v>
      </c>
      <c r="C4" s="64" t="s">
        <v>11</v>
      </c>
      <c r="D4" s="64" t="s">
        <v>109</v>
      </c>
      <c r="E4" s="64" t="s">
        <v>110</v>
      </c>
      <c r="F4" s="64" t="s">
        <v>96</v>
      </c>
      <c r="G4" s="64" t="s">
        <v>25</v>
      </c>
      <c r="H4" s="64" t="s">
        <v>111</v>
      </c>
    </row>
    <row r="5" spans="1:46">
      <c r="A5" s="64" t="s">
        <v>7</v>
      </c>
      <c r="C5" s="64" t="s">
        <v>10</v>
      </c>
      <c r="D5" s="64" t="s">
        <v>112</v>
      </c>
      <c r="E5" s="64" t="s">
        <v>113</v>
      </c>
      <c r="F5" s="64" t="s">
        <v>96</v>
      </c>
      <c r="G5" s="64" t="s">
        <v>25</v>
      </c>
      <c r="H5" s="64" t="s">
        <v>111</v>
      </c>
      <c r="I5" s="64" t="s">
        <v>114</v>
      </c>
    </row>
    <row r="6" spans="1:46">
      <c r="A6" s="64" t="s">
        <v>7</v>
      </c>
      <c r="C6" s="64" t="s">
        <v>41</v>
      </c>
      <c r="D6" s="64" t="s">
        <v>115</v>
      </c>
      <c r="E6" s="64" t="s">
        <v>116</v>
      </c>
      <c r="F6" s="64" t="s">
        <v>96</v>
      </c>
      <c r="G6" s="64" t="s">
        <v>25</v>
      </c>
      <c r="H6" s="64" t="s">
        <v>111</v>
      </c>
      <c r="I6" s="64" t="s">
        <v>117</v>
      </c>
    </row>
    <row r="7" spans="1:46">
      <c r="A7" s="64" t="s">
        <v>7</v>
      </c>
    </row>
    <row r="8" spans="1:46">
      <c r="A8" s="64" t="s">
        <v>7</v>
      </c>
    </row>
    <row r="9" spans="1:46">
      <c r="A9" s="64" t="s">
        <v>7</v>
      </c>
    </row>
    <row r="10" spans="1:46">
      <c r="A10" s="64" t="s">
        <v>7</v>
      </c>
    </row>
    <row r="11" spans="1:46">
      <c r="A11" s="64" t="s">
        <v>7</v>
      </c>
      <c r="C11" s="64" t="s">
        <v>27</v>
      </c>
      <c r="E11" s="64" t="s">
        <v>118</v>
      </c>
    </row>
    <row r="12" spans="1:46">
      <c r="A12" s="64" t="s">
        <v>7</v>
      </c>
      <c r="C12" s="64" t="s">
        <v>28</v>
      </c>
      <c r="E12" s="64" t="s">
        <v>119</v>
      </c>
    </row>
    <row r="13" spans="1:46">
      <c r="A13" s="64" t="s">
        <v>7</v>
      </c>
      <c r="C13" s="64" t="s">
        <v>42</v>
      </c>
      <c r="E13" s="64" t="s">
        <v>120</v>
      </c>
    </row>
    <row r="14" spans="1:46">
      <c r="A14" s="64" t="s">
        <v>7</v>
      </c>
      <c r="C14" s="64" t="s">
        <v>39</v>
      </c>
      <c r="E14" s="64" t="s">
        <v>121</v>
      </c>
    </row>
    <row r="15" spans="1:46">
      <c r="A15" s="64" t="s">
        <v>7</v>
      </c>
      <c r="C15" s="64" t="s">
        <v>43</v>
      </c>
      <c r="E15" s="64" t="s">
        <v>122</v>
      </c>
    </row>
    <row r="16" spans="1:46">
      <c r="A16" s="64" t="s">
        <v>7</v>
      </c>
      <c r="C16" s="64" t="s">
        <v>44</v>
      </c>
      <c r="E16" s="64" t="s">
        <v>123</v>
      </c>
    </row>
    <row r="17" spans="1:43">
      <c r="A17" s="64" t="s">
        <v>7</v>
      </c>
    </row>
    <row r="18" spans="1:43">
      <c r="A18" s="64" t="s">
        <v>7</v>
      </c>
    </row>
    <row r="21" spans="1:43">
      <c r="K21" s="64" t="s">
        <v>53</v>
      </c>
    </row>
    <row r="23" spans="1:43">
      <c r="E23" s="64" t="s">
        <v>29</v>
      </c>
      <c r="K23" s="64" t="s">
        <v>75</v>
      </c>
      <c r="L23" s="64" t="s">
        <v>76</v>
      </c>
      <c r="M23" s="64" t="s">
        <v>14</v>
      </c>
      <c r="N23" s="64" t="s">
        <v>16</v>
      </c>
      <c r="O23" s="64" t="s">
        <v>30</v>
      </c>
      <c r="P23" s="64" t="s">
        <v>33</v>
      </c>
      <c r="Q23" s="64" t="s">
        <v>77</v>
      </c>
      <c r="R23" s="64" t="s">
        <v>31</v>
      </c>
      <c r="S23" s="64" t="s">
        <v>38</v>
      </c>
      <c r="T23" s="64" t="s">
        <v>34</v>
      </c>
      <c r="U23" s="64" t="s">
        <v>17</v>
      </c>
      <c r="V23" s="64" t="s">
        <v>17</v>
      </c>
      <c r="W23" s="64" t="s">
        <v>79</v>
      </c>
      <c r="X23" s="64" t="s">
        <v>80</v>
      </c>
      <c r="Y23" s="64" t="s">
        <v>36</v>
      </c>
      <c r="Z23" s="64" t="s">
        <v>12</v>
      </c>
      <c r="AA23" s="64" t="s">
        <v>32</v>
      </c>
      <c r="AB23" s="64" t="s">
        <v>13</v>
      </c>
      <c r="AC23" s="64" t="s">
        <v>37</v>
      </c>
      <c r="AD23" s="64" t="s">
        <v>56</v>
      </c>
      <c r="AE23" s="64" t="s">
        <v>57</v>
      </c>
      <c r="AF23" s="64" t="s">
        <v>81</v>
      </c>
      <c r="AG23" s="64" t="s">
        <v>82</v>
      </c>
      <c r="AH23" s="64" t="s">
        <v>83</v>
      </c>
      <c r="AI23" s="64" t="s">
        <v>84</v>
      </c>
      <c r="AJ23" s="64" t="s">
        <v>85</v>
      </c>
      <c r="AK23" s="64" t="s">
        <v>86</v>
      </c>
      <c r="AL23" s="64" t="s">
        <v>87</v>
      </c>
      <c r="AM23" s="64" t="s">
        <v>88</v>
      </c>
      <c r="AN23" s="64" t="s">
        <v>89</v>
      </c>
      <c r="AO23" s="64" t="s">
        <v>90</v>
      </c>
      <c r="AP23" s="64" t="s">
        <v>91</v>
      </c>
      <c r="AQ23" s="64" t="s">
        <v>92</v>
      </c>
    </row>
    <row r="24" spans="1:43">
      <c r="B24" s="64" t="s">
        <v>124</v>
      </c>
      <c r="C24" s="64" t="s">
        <v>48</v>
      </c>
      <c r="E24" s="64" t="s">
        <v>125</v>
      </c>
      <c r="K24" s="64" t="s">
        <v>126</v>
      </c>
      <c r="L24" s="64" t="s">
        <v>127</v>
      </c>
      <c r="M24" s="64" t="s">
        <v>128</v>
      </c>
      <c r="N24" s="64" t="s">
        <v>129</v>
      </c>
      <c r="O24" s="64" t="s">
        <v>130</v>
      </c>
      <c r="P24" s="64" t="s">
        <v>131</v>
      </c>
      <c r="Q24" s="64" t="s">
        <v>78</v>
      </c>
      <c r="R24" s="64" t="s">
        <v>132</v>
      </c>
      <c r="S24" s="64" t="s">
        <v>133</v>
      </c>
      <c r="T24" s="64" t="s">
        <v>134</v>
      </c>
      <c r="U24" s="64" t="s">
        <v>188</v>
      </c>
      <c r="V24" s="64" t="s">
        <v>135</v>
      </c>
      <c r="W24" s="64" t="s">
        <v>136</v>
      </c>
      <c r="X24" s="64" t="s">
        <v>189</v>
      </c>
      <c r="Y24" s="64" t="s">
        <v>137</v>
      </c>
      <c r="Z24" s="64" t="s">
        <v>138</v>
      </c>
      <c r="AA24" s="64" t="s">
        <v>139</v>
      </c>
      <c r="AB24" s="64" t="s">
        <v>140</v>
      </c>
      <c r="AC24" s="64" t="s">
        <v>141</v>
      </c>
      <c r="AD24" s="64" t="s">
        <v>190</v>
      </c>
      <c r="AE24" s="64" t="s">
        <v>142</v>
      </c>
      <c r="AF24" s="64" t="s">
        <v>143</v>
      </c>
      <c r="AG24" s="64" t="s">
        <v>142</v>
      </c>
      <c r="AH24" s="64" t="s">
        <v>93</v>
      </c>
      <c r="AI24" s="64" t="s">
        <v>144</v>
      </c>
      <c r="AJ24" s="64" t="s">
        <v>78</v>
      </c>
      <c r="AK24" s="64" t="s">
        <v>94</v>
      </c>
      <c r="AL24" s="64" t="s">
        <v>137</v>
      </c>
      <c r="AM24" s="64" t="s">
        <v>138</v>
      </c>
      <c r="AN24" s="64" t="s">
        <v>145</v>
      </c>
      <c r="AO24" s="64" t="s">
        <v>146</v>
      </c>
      <c r="AP24" s="64" t="s">
        <v>147</v>
      </c>
      <c r="AQ24" s="64" t="s">
        <v>148</v>
      </c>
    </row>
    <row r="25" spans="1:43">
      <c r="B25" s="64" t="s">
        <v>149</v>
      </c>
      <c r="C25" s="64" t="s">
        <v>49</v>
      </c>
      <c r="E25" s="64" t="s">
        <v>150</v>
      </c>
      <c r="K25" s="64" t="s">
        <v>151</v>
      </c>
      <c r="L25" s="64" t="s">
        <v>152</v>
      </c>
      <c r="O25" s="64" t="s">
        <v>153</v>
      </c>
      <c r="Q25" s="64" t="s">
        <v>154</v>
      </c>
      <c r="R25" s="64" t="s">
        <v>155</v>
      </c>
      <c r="S25" s="64" t="s">
        <v>156</v>
      </c>
      <c r="T25" s="64" t="s">
        <v>157</v>
      </c>
      <c r="V25" s="64" t="s">
        <v>78</v>
      </c>
      <c r="Y25" s="64" t="s">
        <v>156</v>
      </c>
      <c r="Z25" s="64" t="s">
        <v>158</v>
      </c>
      <c r="AA25" s="64" t="s">
        <v>159</v>
      </c>
      <c r="AB25" s="64" t="s">
        <v>160</v>
      </c>
      <c r="AC25" s="64" t="s">
        <v>161</v>
      </c>
      <c r="AD25" s="64" t="s">
        <v>191</v>
      </c>
      <c r="AE25" s="64" t="s">
        <v>162</v>
      </c>
      <c r="AI25" s="64" t="s">
        <v>163</v>
      </c>
      <c r="AJ25" s="64" t="s">
        <v>164</v>
      </c>
      <c r="AK25" s="64" t="s">
        <v>165</v>
      </c>
    </row>
    <row r="26" spans="1:43">
      <c r="B26" s="64" t="s">
        <v>166</v>
      </c>
      <c r="C26" s="64" t="s">
        <v>50</v>
      </c>
      <c r="E26" s="64" t="s">
        <v>167</v>
      </c>
      <c r="K26" s="64" t="s">
        <v>168</v>
      </c>
      <c r="L26" s="64" t="s">
        <v>169</v>
      </c>
      <c r="O26" s="64" t="s">
        <v>170</v>
      </c>
      <c r="Q26" s="64" t="s">
        <v>171</v>
      </c>
      <c r="R26" s="64" t="s">
        <v>172</v>
      </c>
      <c r="S26" s="64" t="s">
        <v>173</v>
      </c>
      <c r="T26" s="64" t="s">
        <v>174</v>
      </c>
      <c r="V26" s="64" t="s">
        <v>78</v>
      </c>
      <c r="Y26" s="64" t="s">
        <v>173</v>
      </c>
      <c r="Z26" s="64" t="s">
        <v>175</v>
      </c>
      <c r="AA26" s="64" t="s">
        <v>176</v>
      </c>
      <c r="AB26" s="64" t="s">
        <v>177</v>
      </c>
      <c r="AC26" s="64" t="s">
        <v>178</v>
      </c>
      <c r="AD26" s="64" t="s">
        <v>192</v>
      </c>
      <c r="AE26" s="64" t="s">
        <v>179</v>
      </c>
      <c r="AJ26" s="64" t="s">
        <v>180</v>
      </c>
      <c r="AK26" s="64" t="s">
        <v>181</v>
      </c>
    </row>
    <row r="28" spans="1:43">
      <c r="AD28" s="64" t="s">
        <v>182</v>
      </c>
      <c r="AE28" s="64" t="s">
        <v>193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E78CA-D3DB-4DD0-BF5C-15BAA31D673F}">
  <dimension ref="A1:AT28"/>
  <sheetViews>
    <sheetView workbookViewId="0"/>
  </sheetViews>
  <sheetFormatPr defaultRowHeight="14.4"/>
  <sheetData>
    <row r="1" spans="1:46">
      <c r="A1" s="64" t="s">
        <v>183</v>
      </c>
      <c r="B1" s="64" t="s">
        <v>46</v>
      </c>
      <c r="C1" s="64" t="s">
        <v>7</v>
      </c>
      <c r="D1" s="64" t="s">
        <v>7</v>
      </c>
      <c r="E1" s="64" t="s">
        <v>7</v>
      </c>
      <c r="F1" s="64" t="s">
        <v>7</v>
      </c>
      <c r="G1" s="64" t="s">
        <v>7</v>
      </c>
      <c r="H1" s="64" t="s">
        <v>7</v>
      </c>
      <c r="I1" s="64" t="s">
        <v>7</v>
      </c>
      <c r="J1" s="64" t="s">
        <v>51</v>
      </c>
      <c r="K1" s="64" t="s">
        <v>18</v>
      </c>
      <c r="L1" s="64" t="s">
        <v>18</v>
      </c>
      <c r="O1" s="64" t="s">
        <v>18</v>
      </c>
      <c r="Q1" s="64" t="s">
        <v>18</v>
      </c>
      <c r="R1" s="64" t="s">
        <v>18</v>
      </c>
      <c r="S1" s="64" t="s">
        <v>18</v>
      </c>
      <c r="T1" s="64" t="s">
        <v>18</v>
      </c>
      <c r="V1" s="64" t="s">
        <v>18</v>
      </c>
      <c r="Y1" s="64" t="s">
        <v>7</v>
      </c>
      <c r="Z1" s="64" t="s">
        <v>7</v>
      </c>
      <c r="AA1" s="64" t="s">
        <v>18</v>
      </c>
      <c r="AB1" s="64" t="s">
        <v>18</v>
      </c>
      <c r="AC1" s="64" t="s">
        <v>18</v>
      </c>
      <c r="AJ1" s="64" t="s">
        <v>18</v>
      </c>
      <c r="AK1" s="64" t="s">
        <v>18</v>
      </c>
      <c r="AR1" s="64" t="s">
        <v>7</v>
      </c>
      <c r="AS1" s="64" t="s">
        <v>7</v>
      </c>
      <c r="AT1" s="64" t="s">
        <v>7</v>
      </c>
    </row>
    <row r="2" spans="1:46">
      <c r="A2" s="64" t="s">
        <v>7</v>
      </c>
      <c r="D2" s="64" t="s">
        <v>19</v>
      </c>
      <c r="E2" s="64" t="s">
        <v>108</v>
      </c>
    </row>
    <row r="3" spans="1:46">
      <c r="A3" s="64" t="s">
        <v>7</v>
      </c>
      <c r="D3" s="64" t="s">
        <v>22</v>
      </c>
      <c r="E3" s="64" t="s">
        <v>20</v>
      </c>
      <c r="F3" s="64" t="s">
        <v>21</v>
      </c>
      <c r="G3" s="64" t="s">
        <v>23</v>
      </c>
      <c r="H3" s="64" t="s">
        <v>47</v>
      </c>
      <c r="I3" s="64" t="s">
        <v>24</v>
      </c>
    </row>
    <row r="4" spans="1:46">
      <c r="A4" s="64" t="s">
        <v>7</v>
      </c>
      <c r="C4" s="64" t="s">
        <v>11</v>
      </c>
      <c r="D4" s="64" t="s">
        <v>109</v>
      </c>
      <c r="E4" s="64" t="s">
        <v>110</v>
      </c>
      <c r="F4" s="64" t="s">
        <v>96</v>
      </c>
      <c r="G4" s="64" t="s">
        <v>25</v>
      </c>
      <c r="H4" s="64" t="s">
        <v>111</v>
      </c>
    </row>
    <row r="5" spans="1:46">
      <c r="A5" s="64" t="s">
        <v>7</v>
      </c>
      <c r="C5" s="64" t="s">
        <v>10</v>
      </c>
      <c r="D5" s="64" t="s">
        <v>112</v>
      </c>
      <c r="E5" s="64" t="s">
        <v>113</v>
      </c>
      <c r="F5" s="64" t="s">
        <v>96</v>
      </c>
      <c r="G5" s="64" t="s">
        <v>25</v>
      </c>
      <c r="H5" s="64" t="s">
        <v>111</v>
      </c>
      <c r="I5" s="64" t="s">
        <v>114</v>
      </c>
    </row>
    <row r="6" spans="1:46">
      <c r="A6" s="64" t="s">
        <v>7</v>
      </c>
      <c r="C6" s="64" t="s">
        <v>41</v>
      </c>
      <c r="D6" s="64" t="s">
        <v>115</v>
      </c>
      <c r="E6" s="64" t="s">
        <v>116</v>
      </c>
      <c r="F6" s="64" t="s">
        <v>96</v>
      </c>
      <c r="G6" s="64" t="s">
        <v>25</v>
      </c>
      <c r="H6" s="64" t="s">
        <v>111</v>
      </c>
      <c r="I6" s="64" t="s">
        <v>117</v>
      </c>
    </row>
    <row r="7" spans="1:46">
      <c r="A7" s="64" t="s">
        <v>7</v>
      </c>
    </row>
    <row r="8" spans="1:46">
      <c r="A8" s="64" t="s">
        <v>7</v>
      </c>
    </row>
    <row r="9" spans="1:46">
      <c r="A9" s="64" t="s">
        <v>7</v>
      </c>
    </row>
    <row r="10" spans="1:46">
      <c r="A10" s="64" t="s">
        <v>7</v>
      </c>
    </row>
    <row r="11" spans="1:46">
      <c r="A11" s="64" t="s">
        <v>7</v>
      </c>
      <c r="C11" s="64" t="s">
        <v>27</v>
      </c>
      <c r="E11" s="64" t="s">
        <v>118</v>
      </c>
    </row>
    <row r="12" spans="1:46">
      <c r="A12" s="64" t="s">
        <v>7</v>
      </c>
      <c r="C12" s="64" t="s">
        <v>28</v>
      </c>
      <c r="E12" s="64" t="s">
        <v>119</v>
      </c>
    </row>
    <row r="13" spans="1:46">
      <c r="A13" s="64" t="s">
        <v>7</v>
      </c>
      <c r="C13" s="64" t="s">
        <v>42</v>
      </c>
      <c r="E13" s="64" t="s">
        <v>120</v>
      </c>
    </row>
    <row r="14" spans="1:46">
      <c r="A14" s="64" t="s">
        <v>7</v>
      </c>
      <c r="C14" s="64" t="s">
        <v>39</v>
      </c>
      <c r="E14" s="64" t="s">
        <v>121</v>
      </c>
    </row>
    <row r="15" spans="1:46">
      <c r="A15" s="64" t="s">
        <v>7</v>
      </c>
      <c r="C15" s="64" t="s">
        <v>43</v>
      </c>
      <c r="E15" s="64" t="s">
        <v>122</v>
      </c>
    </row>
    <row r="16" spans="1:46">
      <c r="A16" s="64" t="s">
        <v>7</v>
      </c>
      <c r="C16" s="64" t="s">
        <v>44</v>
      </c>
      <c r="E16" s="64" t="s">
        <v>123</v>
      </c>
    </row>
    <row r="17" spans="1:43">
      <c r="A17" s="64" t="s">
        <v>7</v>
      </c>
    </row>
    <row r="18" spans="1:43">
      <c r="A18" s="64" t="s">
        <v>7</v>
      </c>
    </row>
    <row r="21" spans="1:43">
      <c r="K21" s="64" t="s">
        <v>53</v>
      </c>
    </row>
    <row r="23" spans="1:43">
      <c r="E23" s="64" t="s">
        <v>29</v>
      </c>
      <c r="K23" s="64" t="s">
        <v>75</v>
      </c>
      <c r="L23" s="64" t="s">
        <v>76</v>
      </c>
      <c r="M23" s="64" t="s">
        <v>14</v>
      </c>
      <c r="N23" s="64" t="s">
        <v>16</v>
      </c>
      <c r="O23" s="64" t="s">
        <v>30</v>
      </c>
      <c r="P23" s="64" t="s">
        <v>33</v>
      </c>
      <c r="Q23" s="64" t="s">
        <v>77</v>
      </c>
      <c r="R23" s="64" t="s">
        <v>31</v>
      </c>
      <c r="S23" s="64" t="s">
        <v>38</v>
      </c>
      <c r="T23" s="64" t="s">
        <v>34</v>
      </c>
      <c r="U23" s="64" t="s">
        <v>17</v>
      </c>
      <c r="V23" s="64" t="s">
        <v>17</v>
      </c>
      <c r="W23" s="64" t="s">
        <v>79</v>
      </c>
      <c r="X23" s="64" t="s">
        <v>80</v>
      </c>
      <c r="Y23" s="64" t="s">
        <v>36</v>
      </c>
      <c r="Z23" s="64" t="s">
        <v>12</v>
      </c>
      <c r="AA23" s="64" t="s">
        <v>32</v>
      </c>
      <c r="AB23" s="64" t="s">
        <v>13</v>
      </c>
      <c r="AC23" s="64" t="s">
        <v>37</v>
      </c>
      <c r="AD23" s="64" t="s">
        <v>56</v>
      </c>
      <c r="AE23" s="64" t="s">
        <v>57</v>
      </c>
      <c r="AF23" s="64" t="s">
        <v>81</v>
      </c>
      <c r="AG23" s="64" t="s">
        <v>82</v>
      </c>
      <c r="AH23" s="64" t="s">
        <v>83</v>
      </c>
      <c r="AI23" s="64" t="s">
        <v>84</v>
      </c>
      <c r="AJ23" s="64" t="s">
        <v>85</v>
      </c>
      <c r="AK23" s="64" t="s">
        <v>86</v>
      </c>
      <c r="AL23" s="64" t="s">
        <v>87</v>
      </c>
      <c r="AM23" s="64" t="s">
        <v>88</v>
      </c>
      <c r="AN23" s="64" t="s">
        <v>89</v>
      </c>
      <c r="AO23" s="64" t="s">
        <v>90</v>
      </c>
      <c r="AP23" s="64" t="s">
        <v>91</v>
      </c>
      <c r="AQ23" s="64" t="s">
        <v>92</v>
      </c>
    </row>
    <row r="24" spans="1:43">
      <c r="B24" s="64" t="s">
        <v>124</v>
      </c>
      <c r="C24" s="64" t="s">
        <v>48</v>
      </c>
      <c r="E24" s="64" t="s">
        <v>125</v>
      </c>
      <c r="K24" s="64" t="s">
        <v>126</v>
      </c>
      <c r="L24" s="64" t="s">
        <v>127</v>
      </c>
      <c r="M24" s="64" t="s">
        <v>128</v>
      </c>
      <c r="N24" s="64" t="s">
        <v>129</v>
      </c>
      <c r="O24" s="64" t="s">
        <v>130</v>
      </c>
      <c r="P24" s="64" t="s">
        <v>131</v>
      </c>
      <c r="Q24" s="64" t="s">
        <v>78</v>
      </c>
      <c r="R24" s="64" t="s">
        <v>132</v>
      </c>
      <c r="S24" s="64" t="s">
        <v>133</v>
      </c>
      <c r="T24" s="64" t="s">
        <v>134</v>
      </c>
      <c r="U24" s="64" t="s">
        <v>188</v>
      </c>
      <c r="V24" s="64" t="s">
        <v>135</v>
      </c>
      <c r="W24" s="64" t="s">
        <v>136</v>
      </c>
      <c r="X24" s="64" t="s">
        <v>189</v>
      </c>
      <c r="Y24" s="64" t="s">
        <v>137</v>
      </c>
      <c r="Z24" s="64" t="s">
        <v>138</v>
      </c>
      <c r="AA24" s="64" t="s">
        <v>139</v>
      </c>
      <c r="AB24" s="64" t="s">
        <v>140</v>
      </c>
      <c r="AC24" s="64" t="s">
        <v>141</v>
      </c>
      <c r="AD24" s="64" t="s">
        <v>190</v>
      </c>
      <c r="AE24" s="64" t="s">
        <v>142</v>
      </c>
      <c r="AF24" s="64" t="s">
        <v>143</v>
      </c>
      <c r="AG24" s="64" t="s">
        <v>142</v>
      </c>
      <c r="AH24" s="64" t="s">
        <v>93</v>
      </c>
      <c r="AI24" s="64" t="s">
        <v>144</v>
      </c>
      <c r="AJ24" s="64" t="s">
        <v>78</v>
      </c>
      <c r="AK24" s="64" t="s">
        <v>94</v>
      </c>
      <c r="AL24" s="64" t="s">
        <v>137</v>
      </c>
      <c r="AM24" s="64" t="s">
        <v>138</v>
      </c>
      <c r="AN24" s="64" t="s">
        <v>145</v>
      </c>
      <c r="AO24" s="64" t="s">
        <v>146</v>
      </c>
      <c r="AP24" s="64" t="s">
        <v>147</v>
      </c>
      <c r="AQ24" s="64" t="s">
        <v>148</v>
      </c>
    </row>
    <row r="25" spans="1:43">
      <c r="B25" s="64" t="s">
        <v>149</v>
      </c>
      <c r="C25" s="64" t="s">
        <v>49</v>
      </c>
      <c r="E25" s="64" t="s">
        <v>150</v>
      </c>
      <c r="K25" s="64" t="s">
        <v>151</v>
      </c>
      <c r="L25" s="64" t="s">
        <v>152</v>
      </c>
      <c r="O25" s="64" t="s">
        <v>153</v>
      </c>
      <c r="Q25" s="64" t="s">
        <v>154</v>
      </c>
      <c r="R25" s="64" t="s">
        <v>155</v>
      </c>
      <c r="S25" s="64" t="s">
        <v>156</v>
      </c>
      <c r="T25" s="64" t="s">
        <v>157</v>
      </c>
      <c r="V25" s="64" t="s">
        <v>78</v>
      </c>
      <c r="Y25" s="64" t="s">
        <v>156</v>
      </c>
      <c r="Z25" s="64" t="s">
        <v>158</v>
      </c>
      <c r="AA25" s="64" t="s">
        <v>159</v>
      </c>
      <c r="AB25" s="64" t="s">
        <v>160</v>
      </c>
      <c r="AC25" s="64" t="s">
        <v>161</v>
      </c>
      <c r="AD25" s="64" t="s">
        <v>191</v>
      </c>
      <c r="AE25" s="64" t="s">
        <v>162</v>
      </c>
      <c r="AI25" s="64" t="s">
        <v>163</v>
      </c>
      <c r="AJ25" s="64" t="s">
        <v>164</v>
      </c>
      <c r="AK25" s="64" t="s">
        <v>165</v>
      </c>
    </row>
    <row r="26" spans="1:43">
      <c r="B26" s="64" t="s">
        <v>166</v>
      </c>
      <c r="C26" s="64" t="s">
        <v>50</v>
      </c>
      <c r="E26" s="64" t="s">
        <v>167</v>
      </c>
      <c r="K26" s="64" t="s">
        <v>168</v>
      </c>
      <c r="L26" s="64" t="s">
        <v>169</v>
      </c>
      <c r="O26" s="64" t="s">
        <v>170</v>
      </c>
      <c r="Q26" s="64" t="s">
        <v>171</v>
      </c>
      <c r="R26" s="64" t="s">
        <v>172</v>
      </c>
      <c r="S26" s="64" t="s">
        <v>173</v>
      </c>
      <c r="T26" s="64" t="s">
        <v>174</v>
      </c>
      <c r="V26" s="64" t="s">
        <v>78</v>
      </c>
      <c r="Y26" s="64" t="s">
        <v>173</v>
      </c>
      <c r="Z26" s="64" t="s">
        <v>175</v>
      </c>
      <c r="AA26" s="64" t="s">
        <v>176</v>
      </c>
      <c r="AB26" s="64" t="s">
        <v>177</v>
      </c>
      <c r="AC26" s="64" t="s">
        <v>178</v>
      </c>
      <c r="AD26" s="64" t="s">
        <v>192</v>
      </c>
      <c r="AE26" s="64" t="s">
        <v>179</v>
      </c>
      <c r="AJ26" s="64" t="s">
        <v>180</v>
      </c>
      <c r="AK26" s="64" t="s">
        <v>181</v>
      </c>
    </row>
    <row r="28" spans="1:43">
      <c r="AD28" s="64" t="s">
        <v>182</v>
      </c>
      <c r="AE28" s="64" t="s">
        <v>193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6F825-222B-4E6B-9190-DBA590148382}">
  <dimension ref="A1:E15"/>
  <sheetViews>
    <sheetView workbookViewId="0"/>
  </sheetViews>
  <sheetFormatPr defaultRowHeight="14.4"/>
  <sheetData>
    <row r="1" spans="1:5">
      <c r="A1" s="64" t="s">
        <v>185</v>
      </c>
      <c r="B1" s="64" t="s">
        <v>1</v>
      </c>
      <c r="C1" s="64" t="s">
        <v>2</v>
      </c>
      <c r="D1" s="64" t="s">
        <v>3</v>
      </c>
    </row>
    <row r="2" spans="1:5">
      <c r="B2" s="64" t="s">
        <v>19</v>
      </c>
      <c r="C2" s="64" t="s">
        <v>4</v>
      </c>
    </row>
    <row r="3" spans="1:5">
      <c r="A3" s="64" t="s">
        <v>0</v>
      </c>
      <c r="B3" s="64" t="s">
        <v>5</v>
      </c>
      <c r="C3" s="64" t="s">
        <v>194</v>
      </c>
    </row>
    <row r="4" spans="1:5">
      <c r="A4" s="64" t="s">
        <v>0</v>
      </c>
      <c r="B4" s="64" t="s">
        <v>6</v>
      </c>
      <c r="C4" s="64" t="s">
        <v>195</v>
      </c>
    </row>
    <row r="5" spans="1:5">
      <c r="A5" s="64" t="s">
        <v>0</v>
      </c>
      <c r="B5" s="64" t="s">
        <v>26</v>
      </c>
      <c r="C5" s="64" t="s">
        <v>97</v>
      </c>
      <c r="D5" s="64" t="s">
        <v>98</v>
      </c>
      <c r="E5" s="64" t="s">
        <v>45</v>
      </c>
    </row>
    <row r="8" spans="1:5">
      <c r="A8" s="64" t="s">
        <v>8</v>
      </c>
      <c r="C8" s="64" t="s">
        <v>99</v>
      </c>
    </row>
    <row r="9" spans="1:5">
      <c r="A9" s="64" t="s">
        <v>9</v>
      </c>
      <c r="C9" s="64" t="s">
        <v>100</v>
      </c>
    </row>
    <row r="10" spans="1:5">
      <c r="B10" s="64" t="s">
        <v>42</v>
      </c>
      <c r="C10" s="64" t="s">
        <v>101</v>
      </c>
    </row>
    <row r="11" spans="1:5">
      <c r="B11" s="64" t="s">
        <v>39</v>
      </c>
      <c r="C11" s="64" t="s">
        <v>101</v>
      </c>
    </row>
    <row r="12" spans="1:5">
      <c r="B12" s="64" t="s">
        <v>43</v>
      </c>
      <c r="C12" s="64" t="s">
        <v>102</v>
      </c>
    </row>
    <row r="13" spans="1:5">
      <c r="B13" s="64" t="s">
        <v>44</v>
      </c>
      <c r="C13" s="64" t="s">
        <v>103</v>
      </c>
      <c r="D13" s="64" t="s">
        <v>104</v>
      </c>
    </row>
    <row r="14" spans="1:5">
      <c r="D14" s="64" t="s">
        <v>105</v>
      </c>
    </row>
    <row r="15" spans="1:5">
      <c r="D15" s="64" t="s">
        <v>106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0ED4D5FD59CD4794E2F0728A087569" ma:contentTypeVersion="17" ma:contentTypeDescription="Create a new document." ma:contentTypeScope="" ma:versionID="b10ad9f5e6dfe6355edc602dca3a6995">
  <xsd:schema xmlns:xsd="http://www.w3.org/2001/XMLSchema" xmlns:xs="http://www.w3.org/2001/XMLSchema" xmlns:p="http://schemas.microsoft.com/office/2006/metadata/properties" xmlns:ns1="http://schemas.microsoft.com/sharepoint/v3" xmlns:ns2="d728151f-8725-4358-a768-6e09303cb2ce" xmlns:ns3="debb4b68-e27c-48df-801e-aaa38dd90715" targetNamespace="http://schemas.microsoft.com/office/2006/metadata/properties" ma:root="true" ma:fieldsID="5ab8781b578ae5c262bf7c85e51f71ca" ns1:_="" ns2:_="" ns3:_="">
    <xsd:import namespace="http://schemas.microsoft.com/sharepoint/v3"/>
    <xsd:import namespace="d728151f-8725-4358-a768-6e09303cb2ce"/>
    <xsd:import namespace="debb4b68-e27c-48df-801e-aaa38dd9071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onth" minOccurs="0"/>
                <xsd:element ref="ns3:Contract" minOccurs="0"/>
                <xsd:element ref="ns1:_ip_UnifiedCompliancePolicyProperties" minOccurs="0"/>
                <xsd:element ref="ns1:_ip_UnifiedCompliancePolicyUIAction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28151f-8725-4358-a768-6e09303cb2c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13f4be6a-4b95-4816-95cb-c616a0b2621e}" ma:internalName="TaxCatchAll" ma:showField="CatchAllData" ma:web="d728151f-8725-4358-a768-6e09303cb2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bb4b68-e27c-48df-801e-aaa38dd907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onth" ma:index="15" nillable="true" ma:displayName="Month" ma:format="Dropdown" ma:internalName="Month">
      <xsd:simpleType>
        <xsd:restriction base="dms:Choice">
          <xsd:enumeration value="Jan"/>
          <xsd:enumeration value="Feb"/>
          <xsd:enumeration value="Mar"/>
          <xsd:enumeration value="April"/>
        </xsd:restriction>
      </xsd:simpleType>
    </xsd:element>
    <xsd:element name="Contract" ma:index="16" nillable="true" ma:displayName="Contract" ma:description="Contract Type" ma:format="Dropdown" ma:internalName="Contract">
      <xsd:simpleType>
        <xsd:restriction base="dms:Choice">
          <xsd:enumeration value="GVT 18009"/>
          <xsd:enumeration value="GVT 23006"/>
          <xsd:enumeration value="GVT 9000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fc179d3c-09b0-41cc-b58e-5d3bd1d53f3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728151f-8725-4358-a768-6e09303cb2ce" xsi:nil="true"/>
    <_ip_UnifiedCompliancePolicyProperties xmlns="http://schemas.microsoft.com/sharepoint/v3" xsi:nil="true"/>
    <Month xmlns="debb4b68-e27c-48df-801e-aaa38dd90715" xsi:nil="true"/>
    <lcf76f155ced4ddcb4097134ff3c332f xmlns="debb4b68-e27c-48df-801e-aaa38dd90715">
      <Terms xmlns="http://schemas.microsoft.com/office/infopath/2007/PartnerControls"/>
    </lcf76f155ced4ddcb4097134ff3c332f>
    <Contract xmlns="debb4b68-e27c-48df-801e-aaa38dd90715" xsi:nil="true"/>
    <_dlc_DocId xmlns="d728151f-8725-4358-a768-6e09303cb2ce">W7NMRASTWERA-503339820-255376</_dlc_DocId>
    <_dlc_DocIdUrl xmlns="d728151f-8725-4358-a768-6e09303cb2ce">
      <Url>https://uicasiancomputerservices.sharepoint.com/sites/FS_Operations/_layouts/15/DocIdRedir.aspx?ID=W7NMRASTWERA-503339820-255376</Url>
      <Description>W7NMRASTWERA-503339820-255376</Description>
    </_dlc_DocIdUrl>
  </documentManagement>
</p:properties>
</file>

<file path=customXml/itemProps1.xml><?xml version="1.0" encoding="utf-8"?>
<ds:datastoreItem xmlns:ds="http://schemas.openxmlformats.org/officeDocument/2006/customXml" ds:itemID="{96EACD8B-3D97-458B-9BAF-33B36BE79EB1}"/>
</file>

<file path=customXml/itemProps2.xml><?xml version="1.0" encoding="utf-8"?>
<ds:datastoreItem xmlns:ds="http://schemas.openxmlformats.org/officeDocument/2006/customXml" ds:itemID="{CCBB5E6B-9E88-4406-96B1-F038C538D043}"/>
</file>

<file path=customXml/itemProps3.xml><?xml version="1.0" encoding="utf-8"?>
<ds:datastoreItem xmlns:ds="http://schemas.openxmlformats.org/officeDocument/2006/customXml" ds:itemID="{C78DE1E3-CDCC-4331-B4F1-A515EA9C3252}"/>
</file>

<file path=customXml/itemProps4.xml><?xml version="1.0" encoding="utf-8"?>
<ds:datastoreItem xmlns:ds="http://schemas.openxmlformats.org/officeDocument/2006/customXml" ds:itemID="{A8103C18-966D-435D-A4E3-3D42A9EA3B0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Option</vt:lpstr>
      <vt:lpstr>Data</vt:lpstr>
      <vt:lpstr>Sheet1</vt:lpstr>
      <vt:lpstr>Customer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Trainer02</dc:creator>
  <cp:lastModifiedBy>Yeong Yuen Fun</cp:lastModifiedBy>
  <dcterms:created xsi:type="dcterms:W3CDTF">2017-04-18T02:36:09Z</dcterms:created>
  <dcterms:modified xsi:type="dcterms:W3CDTF">2026-03-03T09:56:22Z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Design Mode Active">
    <vt:bool>false</vt:bool>
  </property>
  <property fmtid="{D5CDD505-2E9C-101B-9397-08002B2CF9AE}" pid="3" name="Jet Reports Function Literals">
    <vt:lpwstr>,	;	,	{	}	[@[{0}]]	1033	18441</vt:lpwstr>
  </property>
  <property fmtid="{D5CDD505-2E9C-101B-9397-08002B2CF9AE}" pid="4" name="ContentTypeId">
    <vt:lpwstr>0x0101001C0ED4D5FD59CD4794E2F0728A087569</vt:lpwstr>
  </property>
  <property fmtid="{D5CDD505-2E9C-101B-9397-08002B2CF9AE}" pid="5" name="_dlc_DocIdItemGuid">
    <vt:lpwstr>776edc5b-86d6-4cb8-8d72-f9d6206ae258</vt:lpwstr>
  </property>
</Properties>
</file>