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6\"/>
    </mc:Choice>
  </mc:AlternateContent>
  <xr:revisionPtr revIDLastSave="0" documentId="8_{777DFA7A-D86E-44C2-A938-F78CE30912B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D24" i="2"/>
  <c r="AG24" i="2"/>
  <c r="AH24" i="2"/>
  <c r="AL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D25" i="2"/>
  <c r="AG25" i="2"/>
  <c r="AH25" i="2"/>
  <c r="AL25" i="2"/>
  <c r="E26" i="2"/>
  <c r="K26" i="2"/>
  <c r="L26" i="2"/>
  <c r="O26" i="2"/>
  <c r="P26" i="2"/>
  <c r="Q26" i="2"/>
  <c r="R26" i="2"/>
  <c r="S26" i="2"/>
  <c r="U26" i="2"/>
  <c r="W26" i="2"/>
  <c r="X26" i="2"/>
  <c r="Y26" i="2"/>
  <c r="Z26" i="2"/>
  <c r="AB26" i="2"/>
  <c r="AD26" i="2"/>
  <c r="AG26" i="2"/>
  <c r="AH26" i="2"/>
  <c r="E27" i="2"/>
  <c r="K27" i="2"/>
  <c r="L27" i="2"/>
  <c r="O27" i="2"/>
  <c r="P27" i="2"/>
  <c r="Q27" i="2"/>
  <c r="R27" i="2"/>
  <c r="S27" i="2"/>
  <c r="U27" i="2"/>
  <c r="W27" i="2"/>
  <c r="X27" i="2"/>
  <c r="Y27" i="2"/>
  <c r="Z27" i="2"/>
  <c r="AB27" i="2"/>
  <c r="AD27" i="2"/>
  <c r="AG27" i="2"/>
  <c r="AH27" i="2"/>
  <c r="E28" i="2"/>
  <c r="K28" i="2"/>
  <c r="L28" i="2"/>
  <c r="O28" i="2"/>
  <c r="P28" i="2"/>
  <c r="Q28" i="2"/>
  <c r="R28" i="2"/>
  <c r="S28" i="2"/>
  <c r="U28" i="2"/>
  <c r="W28" i="2"/>
  <c r="X28" i="2"/>
  <c r="Y28" i="2"/>
  <c r="Z28" i="2"/>
  <c r="AB28" i="2"/>
  <c r="AD28" i="2"/>
  <c r="AG28" i="2"/>
  <c r="AH28" i="2"/>
  <c r="AL28" i="2"/>
  <c r="E29" i="2"/>
  <c r="M29" i="2"/>
  <c r="N29" i="2"/>
  <c r="O29" i="2"/>
  <c r="Q29" i="2"/>
  <c r="R29" i="2"/>
  <c r="T29" i="2"/>
  <c r="U29" i="2"/>
  <c r="X29" i="2"/>
  <c r="Y29" i="2"/>
  <c r="Z29" i="2"/>
  <c r="AA29" i="2"/>
  <c r="AB29" i="2"/>
  <c r="AD29" i="2"/>
  <c r="AH29" i="2"/>
  <c r="AI29" i="2"/>
  <c r="E30" i="2"/>
  <c r="M30" i="2"/>
  <c r="N30" i="2"/>
  <c r="O30" i="2"/>
  <c r="Q30" i="2"/>
  <c r="R30" i="2"/>
  <c r="T30" i="2"/>
  <c r="U30" i="2"/>
  <c r="X30" i="2"/>
  <c r="Y30" i="2"/>
  <c r="Z30" i="2"/>
  <c r="AA30" i="2"/>
  <c r="AB30" i="2"/>
  <c r="AH30" i="2"/>
  <c r="AI30" i="2"/>
  <c r="D5" i="1"/>
  <c r="B28" i="2"/>
  <c r="B27" i="2"/>
  <c r="B26" i="2"/>
  <c r="B25" i="2"/>
  <c r="E15" i="2"/>
  <c r="E14" i="2"/>
  <c r="E13" i="2"/>
  <c r="H6" i="2"/>
  <c r="H5" i="2"/>
  <c r="H4" i="2"/>
  <c r="E2" i="2"/>
  <c r="D13" i="1"/>
  <c r="C13" i="1" s="1"/>
  <c r="E16" i="2" s="1"/>
  <c r="C12" i="1"/>
  <c r="C11" i="1"/>
  <c r="C10" i="1"/>
  <c r="C5" i="1"/>
  <c r="E12" i="2" s="1"/>
  <c r="C4" i="1"/>
  <c r="C3" i="1"/>
  <c r="C8" i="1" s="1"/>
  <c r="D6" i="2" l="1"/>
  <c r="I5" i="2"/>
  <c r="D5" i="2"/>
  <c r="I6" i="2"/>
  <c r="D4" i="2"/>
  <c r="E4" i="2" s="1"/>
  <c r="C9" i="1"/>
  <c r="E11" i="2" s="1"/>
  <c r="E5" i="2" l="1"/>
  <c r="E6" i="2"/>
  <c r="B30" i="2" s="1"/>
  <c r="B24" i="2"/>
  <c r="B29" i="2"/>
</calcChain>
</file>

<file path=xl/sharedStrings.xml><?xml version="1.0" encoding="utf-8"?>
<sst xmlns="http://schemas.openxmlformats.org/spreadsheetml/2006/main" count="1019" uniqueCount="323">
  <si>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</si>
  <si>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</si>
  <si>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</si>
  <si>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</si>
  <si>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</si>
  <si>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</si>
  <si>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</si>
  <si>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</si>
  <si>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</si>
  <si>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</si>
  <si>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</si>
  <si>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</si>
  <si>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</si>
  <si>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</si>
  <si>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</si>
  <si>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</si>
  <si>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</si>
  <si>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</si>
  <si>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</si>
  <si>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</si>
  <si>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</si>
  <si>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</si>
  <si>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</si>
  <si>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</si>
  <si>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</si>
  <si>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</si>
  <si>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</si>
  <si>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</si>
  <si>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</si>
  <si>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</si>
  <si>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</si>
  <si>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</si>
  <si>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</si>
  <si>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</si>
  <si>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</si>
  <si>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</si>
  <si>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</si>
  <si>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</si>
  <si>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</si>
  <si>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</si>
  <si>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</si>
  <si>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</si>
  <si>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</si>
  <si>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</si>
  <si>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</si>
  <si>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</si>
  <si>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</si>
  <si>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</si>
  <si>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</si>
  <si>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</si>
  <si>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</si>
  <si>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</si>
  <si>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</si>
  <si>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</si>
  <si>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</si>
  <si>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</si>
  <si>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</si>
  <si>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</si>
  <si>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</si>
  <si>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</si>
  <si>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</si>
  <si>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</si>
  <si>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</si>
  <si>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</si>
  <si>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</si>
  <si>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</si>
  <si>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</si>
  <si>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</si>
  <si>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</si>
  <si>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</si>
  <si>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</si>
  <si>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</si>
  <si>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</si>
  <si>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</si>
  <si>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</si>
  <si>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</si>
  <si>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</si>
  <si>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</si>
  <si>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</si>
  <si>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</si>
  <si>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</si>
  <si>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</si>
  <si>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</si>
  <si>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</si>
  <si>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</si>
  <si>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</si>
  <si>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</si>
  <si>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</si>
  <si>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</si>
  <si>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</si>
  <si>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</si>
  <si>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</si>
  <si>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</si>
  <si>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</si>
  <si>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</si>
  <si>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</si>
  <si>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</si>
  <si>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</si>
  <si>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</si>
  <si>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</si>
  <si>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</si>
  <si>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</si>
  <si>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</si>
  <si>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</si>
  <si>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</si>
  <si>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</si>
  <si>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</si>
  <si>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</si>
  <si>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</si>
  <si>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</si>
  <si>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</si>
  <si>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</si>
  <si>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</si>
  <si>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</si>
  <si>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</si>
  <si>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</si>
  <si>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</si>
  <si>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</si>
  <si>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</si>
  <si>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</si>
  <si>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</si>
  <si>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</si>
  <si>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</si>
  <si>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</si>
  <si>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</si>
  <si>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</si>
  <si>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</si>
  <si>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</si>
  <si>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</si>
  <si>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</si>
  <si>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</si>
  <si>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</si>
  <si>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</si>
  <si>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</si>
  <si>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</si>
  <si>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</si>
  <si>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</si>
  <si>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</si>
  <si>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</si>
  <si>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</si>
  <si>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</si>
  <si>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</si>
  <si>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</si>
  <si>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</si>
  <si>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</si>
  <si>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</si>
  <si>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</si>
  <si>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</si>
  <si>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</si>
  <si>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</si>
  <si>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</si>
  <si>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</si>
  <si>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</si>
  <si>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</si>
  <si>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</si>
  <si>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</si>
  <si>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</si>
  <si>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</si>
  <si>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</si>
  <si>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</si>
  <si>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</si>
  <si>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</si>
  <si>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</si>
  <si>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</si>
  <si>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</si>
  <si>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</si>
  <si>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</si>
  <si>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</si>
  <si>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</si>
  <si>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</si>
  <si>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</si>
  <si>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</si>
  <si>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</si>
  <si>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</si>
  <si>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</si>
  <si>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</si>
  <si>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</si>
  <si>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</si>
  <si>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</si>
  <si>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</si>
  <si>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</si>
  <si>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</si>
  <si>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</si>
  <si>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</si>
  <si>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</si>
  <si>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</si>
  <si>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</si>
  <si>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</si>
  <si>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</si>
  <si>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</si>
  <si>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</si>
  <si>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</si>
  <si>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</si>
  <si>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</si>
  <si>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</si>
  <si>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</si>
  <si>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</si>
  <si>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</si>
  <si>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</si>
  <si>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</si>
  <si>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</si>
  <si>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</si>
  <si>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</si>
  <si>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</si>
  <si>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</si>
  <si>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</si>
  <si>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</si>
  <si>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</si>
  <si>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</si>
  <si>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</si>
  <si>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</si>
  <si>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</si>
  <si>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</si>
  <si>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</si>
  <si>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</si>
  <si>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</si>
  <si>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</si>
  <si>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</si>
  <si>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</si>
  <si>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</si>
  <si>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</si>
  <si>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</si>
  <si>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</si>
  <si>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</si>
  <si>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</si>
  <si>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</si>
  <si>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</si>
  <si>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</si>
  <si>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</si>
  <si>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</si>
  <si>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</si>
  <si>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</si>
  <si>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</si>
  <si>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</si>
  <si>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</si>
  <si>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</si>
  <si>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</si>
  <si>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</si>
  <si>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</si>
  <si>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</si>
  <si>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</si>
  <si>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</si>
  <si>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</si>
  <si>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</si>
  <si>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</si>
  <si>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</si>
  <si>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</si>
  <si>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</si>
  <si>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</si>
  <si>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</si>
  <si>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</si>
  <si>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</si>
  <si>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</si>
  <si>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</si>
  <si>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</si>
  <si>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</si>
  <si>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</si>
  <si>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</si>
  <si>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</si>
  <si>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</si>
  <si>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</si>
  <si>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</si>
  <si>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</si>
  <si>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</si>
  <si>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</si>
  <si>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</si>
  <si>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</si>
  <si>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</si>
  <si>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</si>
  <si>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</si>
  <si>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</si>
  <si>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</si>
  <si>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</si>
  <si>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</si>
  <si>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</si>
  <si>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=IFERROR(NF($E29,"U_PODATE"),"-")</t>
  </si>
  <si>
    <t>=IFERROR(NF($E29,"U_PONO"),"-")</t>
  </si>
  <si>
    <t>="01/01/2026"</t>
  </si>
  <si>
    <t>="31/01/2026"</t>
  </si>
  <si>
    <t>="""UICACS"","""",""SQL="",""2=DOCNUM"",""33041299"",""14=CUSTREF"",""7100000207"",""14=U_CUSTREF"",""7100000207"",""15=DOCDATE"",""2/1/2026"",""15=TAXDATE"",""2/1/2026"",""14=CARDCODE"",""CI0099-SGD"",""14=CARDNAME"",""SYNAPXE PTE. LTD."",""14=ITEMCODE"",""MS065-03452GLP"",""14=ITEMNAME"",""MS EX"&amp;"CEL SNGL LSA"",""10=QUANTITY"",""1.000000"",""14=U_PONO"",""961631"",""15=U_PODATE"",""29/12/2025"",""10=U_TLINTCOS"",""0.000000"",""2=SLPCODE"",""127"",""14=SLPNAME"",""E0001-GH"",""14=MEMO"",""MANZY TOH GUAN HUI"",""14=CONTACTNAME"",""E-INVOICE(AP DIRECT)"",""10=LINETOTAL"",""303.510000"","&amp;"""14=U_ENR"","""",""14=U_MSENR"",""S7138270"",""14=U_MSPCN"",""A8AA53F5"",""14=ADDRESS2"",""DASMOND KOH BANG SHUENN_x000D_SYNAPXE PTE. LTD. 1 NORTH BUONA VISTA LINK, #05-01 ELEMENTUM SINGAPORE 139691_x000D_DASMOND KOH BANG SHUENN_x000D_TEL: _x000D_FAX: _x000D_EMAIL: dasmon.koh@synapxe.sg"""</t>
  </si>
  <si>
    <t>="""UICACS"","""",""SQL="",""2=DOCNUM"",""33041329"",""14=CUSTREF"",""8000008920"",""14=U_CUSTREF"",""8000008920"",""15=DOCDATE"",""7/1/2026"",""15=TAXDATE"",""7/1/2026"",""14=CARDCODE"",""CI0099-SGD"",""14=CARDNAME"",""SYNAPXE PTE. LTD."",""14=ITEMCODE"",""MS77D-00110GLP"",""14=ITEMNAME"",""MS VI"&amp;"SUAL STUDIO PRO MSDN ALNG LSA"",""10=QUANTITY"",""40.000000"",""14=U_PONO"",""947796"",""15=U_PODATE"",""29/12/2023"",""10=U_TLINTCOS"",""0.000000"",""2=SLPCODE"",""156"",""14=SLPNAME"",""E0001-TCL"",""14=MEMO"",""MIKE TAN CHIN LEONG"",""14=CONTACTNAME"",""E-INVOICE(AP DIRECT)"",""10=LINE"&amp;"TOTAL"",""8528.800000"",""14=U_ENR"","""",""14=U_MSENR"",""S7138270"",""14=U_MSPCN"",""AD5A91AA"",""14=ADDRESS2"",""NANDINI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t>
  </si>
  <si>
    <t>="""UICACS"","""",""SQL="",""2=DOCNUM"",""33041329"",""14=CUSTREF"",""8000008920"",""14=U_CUSTREF"",""8000008920"",""15=DOCDATE"",""7/1/2026"",""15=TAXDATE"",""7/1/2026"",""14=CARDCODE"",""CI0099-SGD"",""14=CARDNAME"",""SYNAPXE PTE. LTD."",""14=ITEMCODE"",""MSMX3-00115GLP"",""14=ITEMNAME"",""MS VI"&amp;"SUAL STUDIO ENT MSDN ALNG LSA"",""10=QUANTITY"",""3.000000"",""14=U_PONO"",""947796"",""15=U_PODATE"",""29/12/2023"",""10=U_TLINTCOS"",""0.000000"",""2=SLPCODE"",""156"",""14=SLPNAME"",""E0001-TCL"",""14=MEMO"",""MIKE TAN CHIN LEONG"",""14=CONTACTNAME"",""E-INVOICE(AP DIRECT)"",""10=LINET"&amp;"OTAL"",""2233.590000"",""14=U_ENR"","""",""14=U_MSENR"",""S7138270"",""14=U_MSPCN"",""AD5A91AA"",""14=ADDRESS2"",""NANDINI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felicia.lin@synapxe.sg"&amp;"_x000D_EMAIL: nandini.sivasubramaniam@synapxe.sg"""</t>
  </si>
  <si>
    <t>="""UICACS"","""",""SQL="",""2=DOCNUM"",""33041588"",""14=CUSTREF"",""8100002203"",""14=U_CUSTREF"",""8100002203"",""15=DOCDATE"",""29/1/2026"",""15=TAXDATE"",""29/1/2026"",""14=CARDCODE"",""CI0099-SGD"",""14=CARDNAME"",""SYNAPXE PTE. LTD."",""14=ITEMCODE"",""MS7JQ-00353GLP"",""14=ITEMNAME"",""MS "&amp;"SQL SERVER ENTERPRISE CORE SLNG LSA 2L"",""10=QUANTITY"",""24.000000"",""14=U_PONO"",""962184"",""15=U_PODATE"",""27/1/2026"",""10=U_TLINTCOS"",""0.000000"",""2=SLPCODE"",""132"",""14=SLPNAME"",""E0001-CS"",""14=MEMO"",""WENDY KUM CHIOU SZE"",""14=CONTACTNAME"",""E-INVOICE(AP DIRECT)"","""&amp;"10=LINETOTAL"",""491963.760000"",""14=U_ENR"","""",""14=U_MSENR"",""S7138270"",""14=U_MSPCN"",""AD5A91AA"",""14=ADDRESS2"",""CHIA YONG SHUN_x000D_SYNAPXE PTE. LTD. 1 NORTH BUONA VISTA LINK #05-01 ELEMENTUM SINGAPORE 139691_x000D_CHIA YONG SHUN_x000D_TEL: 82889805_x000D_FAX: _x000D_EMAIL: chia.yong.shun"&amp;"@synapxe.sg"""</t>
  </si>
  <si>
    <t>=MONTH(N28)</t>
  </si>
  <si>
    <t>=YEAR(N28)</t>
  </si>
  <si>
    <t>=IFERROR(NF($E28,"U_MSPCN"),"-")</t>
  </si>
  <si>
    <t>=IFERROR(NF($E28,"U_PONo"),"-")</t>
  </si>
  <si>
    <t>=IFERROR(NF($E28,"U_PODate"),"-")</t>
  </si>
  <si>
    <t>=IFERROR(NF($E28,"U_CustRef"),"-")</t>
  </si>
  <si>
    <t>=IFERROR(NF($E28,"DocDate"),"-")</t>
  </si>
  <si>
    <t>=SUM(N28-T28)</t>
  </si>
  <si>
    <t>=IFERROR(NF($E28,"U_BPurDisc"),"-")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</si>
  <si>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</si>
  <si>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</si>
  <si>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</si>
  <si>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</si>
  <si>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=IFERROR(NF($E29,"ADDRESS2"),"-")</t>
  </si>
  <si>
    <t>=IF(M30="","Hide","Show")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</si>
  <si>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</si>
  <si>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</si>
  <si>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</si>
  <si>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</si>
  <si>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</si>
  <si>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=IFERROR(NF($E30,"ITEMCODE"),"-")</t>
  </si>
  <si>
    <t>=IFERROR(NF($E30,"U_CUSTREF"),"-")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</si>
  <si>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</si>
  <si>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</si>
  <si>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</si>
  <si>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</si>
  <si>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=IFERROR(AD30/AA30,0)</t>
  </si>
  <si>
    <t>=IFERROR(NF($E30,"LINETOTAL"),"-")</t>
  </si>
  <si>
    <t>=IFERROR(NF($E30,"U_PODATE"),"-")</t>
  </si>
  <si>
    <t>=IFERROR(NF($E30,"U_PONO"),"-")</t>
  </si>
  <si>
    <t>=SUBTOTAL(9,AO24:AO31)</t>
  </si>
  <si>
    <t>=SUBTOTAL(9,AP24:AP31)</t>
  </si>
  <si>
    <t>UIC PO No</t>
  </si>
  <si>
    <t>PO RECEIVED FOR 3 YEARS IN 2023</t>
  </si>
  <si>
    <t>30.06.2028</t>
  </si>
  <si>
    <t>01.02.2026</t>
  </si>
  <si>
    <t>LICENSE WITH SA</t>
  </si>
  <si>
    <t>31.10.2028</t>
  </si>
  <si>
    <t>01.01.2026</t>
  </si>
  <si>
    <t>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</si>
</sst>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0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4" fillId="0" borderId="0" xfId="0" applyNumberFormat="1" applyFont="1" applyAlignment="1">
      <alignment vertical="top"/>
    </xf>
    <xf numFmtId="0" fontId="0" fillId="0" borderId="0" xfId="0" quotePrefix="1"/>
    <xf numFmtId="0" fontId="15" fillId="0" borderId="0" xfId="0" applyFont="1"/>
    <xf numFmtId="14" fontId="0" fillId="0" borderId="0" xfId="0" applyNumberFormat="1" applyAlignment="1">
      <alignment horizontal="center" vertical="top"/>
    </xf>
    <xf numFmtId="0" fontId="16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"01/01/2026"</f>
        <v>01/01/2026</v>
      </c>
    </row>
    <row r="4" spans="1:7">
      <c r="A4" s="1" t="s">
        <v>0</v>
      </c>
      <c r="B4" s="4" t="s">
        <v>6</v>
      </c>
      <c r="C4" s="5" t="str">
        <f>"31/01/2026"</f>
        <v>31/01/2026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01/Jan/2026..31/Jan/2026</v>
      </c>
    </row>
    <row r="9" spans="1:7">
      <c r="A9" s="1" t="s">
        <v>9</v>
      </c>
      <c r="C9" s="3" t="str">
        <f>TEXT($C$3,"yyyyMMdd") &amp; ".." &amp; TEXT($C$4,"yyyyMMdd")</f>
        <v>20260101..20260131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DBD6-2DBD-49E4-9395-92B58FB0B6C9}">
  <dimension ref="A1:AV32"/>
  <sheetViews>
    <sheetView workbookViewId="0"/>
  </sheetViews>
  <sheetFormatPr defaultRowHeight="15"/>
  <sheetData>
    <row r="1" spans="1:48">
      <c r="A1" s="65" t="s">
        <v>150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267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A25" s="65" t="s">
        <v>136</v>
      </c>
      <c r="B25" s="65" t="s">
        <v>127</v>
      </c>
      <c r="C25" s="65" t="s">
        <v>48</v>
      </c>
      <c r="E25" s="65" t="s">
        <v>279</v>
      </c>
      <c r="K25" s="65" t="s">
        <v>140</v>
      </c>
      <c r="L25" s="65" t="s">
        <v>141</v>
      </c>
      <c r="M25" s="65" t="s">
        <v>173</v>
      </c>
      <c r="N25" s="65" t="s">
        <v>174</v>
      </c>
      <c r="O25" s="65" t="s">
        <v>175</v>
      </c>
      <c r="P25" s="65" t="s">
        <v>176</v>
      </c>
      <c r="Q25" s="65" t="s">
        <v>177</v>
      </c>
      <c r="R25" s="65" t="s">
        <v>178</v>
      </c>
      <c r="S25" s="65" t="s">
        <v>272</v>
      </c>
      <c r="T25" s="65" t="s">
        <v>180</v>
      </c>
      <c r="U25" s="65" t="s">
        <v>181</v>
      </c>
      <c r="V25" s="65" t="s">
        <v>182</v>
      </c>
      <c r="W25" s="65" t="s">
        <v>142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E25" s="65" t="s">
        <v>189</v>
      </c>
      <c r="AF25" s="65" t="s">
        <v>188</v>
      </c>
      <c r="AG25" s="65" t="s">
        <v>95</v>
      </c>
      <c r="AH25" s="65" t="s">
        <v>190</v>
      </c>
      <c r="AJ25" s="65" t="s">
        <v>96</v>
      </c>
      <c r="AK25" s="65" t="s">
        <v>183</v>
      </c>
      <c r="AL25" s="65" t="s">
        <v>184</v>
      </c>
      <c r="AM25" s="65" t="s">
        <v>191</v>
      </c>
      <c r="AN25" s="65" t="s">
        <v>192</v>
      </c>
      <c r="AO25" s="65" t="s">
        <v>193</v>
      </c>
      <c r="AP25" s="65" t="s">
        <v>194</v>
      </c>
    </row>
    <row r="26" spans="1:42">
      <c r="A26" s="65" t="s">
        <v>136</v>
      </c>
      <c r="B26" s="65" t="s">
        <v>130</v>
      </c>
      <c r="C26" s="65" t="s">
        <v>48</v>
      </c>
      <c r="E26" s="65" t="s">
        <v>280</v>
      </c>
      <c r="K26" s="65" t="s">
        <v>143</v>
      </c>
      <c r="L26" s="65" t="s">
        <v>144</v>
      </c>
      <c r="M26" s="65" t="s">
        <v>195</v>
      </c>
      <c r="N26" s="65" t="s">
        <v>196</v>
      </c>
      <c r="O26" s="65" t="s">
        <v>197</v>
      </c>
      <c r="P26" s="65" t="s">
        <v>198</v>
      </c>
      <c r="Q26" s="65" t="s">
        <v>199</v>
      </c>
      <c r="R26" s="65" t="s">
        <v>200</v>
      </c>
      <c r="S26" s="65" t="s">
        <v>273</v>
      </c>
      <c r="T26" s="65" t="s">
        <v>202</v>
      </c>
      <c r="U26" s="65" t="s">
        <v>203</v>
      </c>
      <c r="V26" s="65" t="s">
        <v>204</v>
      </c>
      <c r="W26" s="65" t="s">
        <v>145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E26" s="65" t="s">
        <v>211</v>
      </c>
      <c r="AF26" s="65" t="s">
        <v>210</v>
      </c>
      <c r="AG26" s="65" t="s">
        <v>95</v>
      </c>
      <c r="AH26" s="65" t="s">
        <v>212</v>
      </c>
      <c r="AJ26" s="65" t="s">
        <v>96</v>
      </c>
      <c r="AK26" s="65" t="s">
        <v>205</v>
      </c>
      <c r="AL26" s="65" t="s">
        <v>206</v>
      </c>
      <c r="AM26" s="65" t="s">
        <v>213</v>
      </c>
      <c r="AN26" s="65" t="s">
        <v>214</v>
      </c>
      <c r="AO26" s="65" t="s">
        <v>215</v>
      </c>
      <c r="AP26" s="65" t="s">
        <v>216</v>
      </c>
    </row>
    <row r="27" spans="1:42">
      <c r="A27" s="65" t="s">
        <v>136</v>
      </c>
      <c r="B27" s="65" t="s">
        <v>146</v>
      </c>
      <c r="C27" s="65" t="s">
        <v>48</v>
      </c>
      <c r="E27" s="65" t="s">
        <v>281</v>
      </c>
      <c r="K27" s="65" t="s">
        <v>217</v>
      </c>
      <c r="L27" s="65" t="s">
        <v>218</v>
      </c>
      <c r="M27" s="65" t="s">
        <v>219</v>
      </c>
      <c r="N27" s="65" t="s">
        <v>220</v>
      </c>
      <c r="O27" s="65" t="s">
        <v>221</v>
      </c>
      <c r="P27" s="65" t="s">
        <v>222</v>
      </c>
      <c r="Q27" s="65" t="s">
        <v>223</v>
      </c>
      <c r="R27" s="65" t="s">
        <v>224</v>
      </c>
      <c r="S27" s="65" t="s">
        <v>274</v>
      </c>
      <c r="T27" s="65" t="s">
        <v>225</v>
      </c>
      <c r="U27" s="65" t="s">
        <v>226</v>
      </c>
      <c r="V27" s="65" t="s">
        <v>227</v>
      </c>
      <c r="W27" s="65" t="s">
        <v>228</v>
      </c>
      <c r="X27" s="65" t="s">
        <v>229</v>
      </c>
      <c r="Y27" s="65" t="s">
        <v>230</v>
      </c>
      <c r="Z27" s="65" t="s">
        <v>231</v>
      </c>
      <c r="AA27" s="65" t="s">
        <v>232</v>
      </c>
      <c r="AB27" s="65" t="s">
        <v>233</v>
      </c>
      <c r="AC27" s="65" t="s">
        <v>147</v>
      </c>
      <c r="AD27" s="65" t="s">
        <v>234</v>
      </c>
      <c r="AE27" s="65" t="s">
        <v>235</v>
      </c>
      <c r="AF27" s="65" t="s">
        <v>234</v>
      </c>
      <c r="AG27" s="65" t="s">
        <v>95</v>
      </c>
      <c r="AH27" s="65" t="s">
        <v>236</v>
      </c>
      <c r="AJ27" s="65" t="s">
        <v>96</v>
      </c>
      <c r="AK27" s="65" t="s">
        <v>229</v>
      </c>
      <c r="AL27" s="65" t="s">
        <v>230</v>
      </c>
      <c r="AM27" s="65" t="s">
        <v>237</v>
      </c>
      <c r="AN27" s="65" t="s">
        <v>238</v>
      </c>
      <c r="AO27" s="65" t="s">
        <v>239</v>
      </c>
      <c r="AP27" s="65" t="s">
        <v>240</v>
      </c>
    </row>
    <row r="28" spans="1:42">
      <c r="A28" s="65" t="s">
        <v>136</v>
      </c>
      <c r="B28" s="65" t="s">
        <v>148</v>
      </c>
      <c r="C28" s="65" t="s">
        <v>48</v>
      </c>
      <c r="E28" s="65" t="s">
        <v>282</v>
      </c>
      <c r="K28" s="65" t="s">
        <v>283</v>
      </c>
      <c r="L28" s="65" t="s">
        <v>284</v>
      </c>
      <c r="M28" s="65" t="s">
        <v>241</v>
      </c>
      <c r="N28" s="65" t="s">
        <v>242</v>
      </c>
      <c r="O28" s="65" t="s">
        <v>243</v>
      </c>
      <c r="P28" s="65" t="s">
        <v>285</v>
      </c>
      <c r="Q28" s="65" t="s">
        <v>244</v>
      </c>
      <c r="R28" s="65" t="s">
        <v>245</v>
      </c>
      <c r="S28" s="65" t="s">
        <v>286</v>
      </c>
      <c r="T28" s="65" t="s">
        <v>287</v>
      </c>
      <c r="U28" s="65" t="s">
        <v>288</v>
      </c>
      <c r="V28" s="65" t="s">
        <v>289</v>
      </c>
      <c r="W28" s="65" t="s">
        <v>290</v>
      </c>
      <c r="X28" s="65" t="s">
        <v>246</v>
      </c>
      <c r="Y28" s="65" t="s">
        <v>247</v>
      </c>
      <c r="Z28" s="65" t="s">
        <v>248</v>
      </c>
      <c r="AA28" s="65" t="s">
        <v>249</v>
      </c>
      <c r="AB28" s="65" t="s">
        <v>250</v>
      </c>
      <c r="AC28" s="65" t="s">
        <v>149</v>
      </c>
      <c r="AD28" s="65" t="s">
        <v>251</v>
      </c>
      <c r="AE28" s="65" t="s">
        <v>291</v>
      </c>
      <c r="AF28" s="65" t="s">
        <v>251</v>
      </c>
      <c r="AG28" s="65" t="s">
        <v>95</v>
      </c>
      <c r="AH28" s="65" t="s">
        <v>252</v>
      </c>
      <c r="AJ28" s="65" t="s">
        <v>96</v>
      </c>
      <c r="AK28" s="65" t="s">
        <v>246</v>
      </c>
      <c r="AL28" s="65" t="s">
        <v>247</v>
      </c>
      <c r="AM28" s="65" t="s">
        <v>292</v>
      </c>
      <c r="AN28" s="65" t="s">
        <v>293</v>
      </c>
      <c r="AO28" s="65" t="s">
        <v>294</v>
      </c>
      <c r="AP28" s="65" t="s">
        <v>295</v>
      </c>
    </row>
    <row r="29" spans="1:42">
      <c r="B29" s="65" t="s">
        <v>253</v>
      </c>
      <c r="C29" s="65" t="s">
        <v>49</v>
      </c>
      <c r="E29" s="65" t="s">
        <v>128</v>
      </c>
      <c r="M29" s="65" t="s">
        <v>254</v>
      </c>
      <c r="N29" s="65" t="s">
        <v>255</v>
      </c>
      <c r="O29" s="65" t="s">
        <v>256</v>
      </c>
      <c r="Q29" s="65" t="s">
        <v>257</v>
      </c>
      <c r="R29" s="65" t="s">
        <v>258</v>
      </c>
      <c r="T29" s="65" t="s">
        <v>260</v>
      </c>
      <c r="U29" s="65" t="s">
        <v>259</v>
      </c>
      <c r="X29" s="65" t="s">
        <v>260</v>
      </c>
      <c r="Y29" s="65" t="s">
        <v>261</v>
      </c>
      <c r="Z29" s="65" t="s">
        <v>262</v>
      </c>
      <c r="AA29" s="65" t="s">
        <v>263</v>
      </c>
      <c r="AB29" s="65" t="s">
        <v>264</v>
      </c>
      <c r="AC29" s="65" t="s">
        <v>265</v>
      </c>
      <c r="AD29" s="65" t="s">
        <v>266</v>
      </c>
      <c r="AH29" s="65" t="s">
        <v>296</v>
      </c>
      <c r="AL29" s="65" t="s">
        <v>275</v>
      </c>
      <c r="AM29" s="65" t="s">
        <v>276</v>
      </c>
    </row>
    <row r="30" spans="1:42">
      <c r="B30" s="65" t="s">
        <v>297</v>
      </c>
      <c r="C30" s="65" t="s">
        <v>50</v>
      </c>
      <c r="E30" s="65" t="s">
        <v>131</v>
      </c>
      <c r="M30" s="65" t="s">
        <v>298</v>
      </c>
      <c r="N30" s="65" t="s">
        <v>299</v>
      </c>
      <c r="O30" s="65" t="s">
        <v>300</v>
      </c>
      <c r="Q30" s="65" t="s">
        <v>301</v>
      </c>
      <c r="R30" s="65" t="s">
        <v>302</v>
      </c>
      <c r="T30" s="65" t="s">
        <v>303</v>
      </c>
      <c r="U30" s="65" t="s">
        <v>304</v>
      </c>
      <c r="X30" s="65" t="s">
        <v>303</v>
      </c>
      <c r="Y30" s="65" t="s">
        <v>305</v>
      </c>
      <c r="Z30" s="65" t="s">
        <v>306</v>
      </c>
      <c r="AA30" s="65" t="s">
        <v>307</v>
      </c>
      <c r="AB30" s="65" t="s">
        <v>308</v>
      </c>
      <c r="AC30" s="65" t="s">
        <v>309</v>
      </c>
      <c r="AD30" s="65" t="s">
        <v>310</v>
      </c>
      <c r="AL30" s="65" t="s">
        <v>311</v>
      </c>
      <c r="AM30" s="65" t="s">
        <v>312</v>
      </c>
    </row>
    <row r="32" spans="1:42">
      <c r="AC32" s="65" t="s">
        <v>313</v>
      </c>
      <c r="AD32" s="65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4"/>
  <sheetViews>
    <sheetView tabSelected="1" topLeftCell="K19" zoomScale="85" zoomScaleNormal="85" workbookViewId="0">
      <selection activeCell="M39" sqref="M39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4" customWidth="1"/>
    <col min="20" max="20" width="10.85546875" style="44" bestFit="1" customWidth="1"/>
    <col min="21" max="21" width="15.140625" style="44" bestFit="1" customWidth="1"/>
    <col min="22" max="22" width="10.42578125" style="44" bestFit="1" customWidth="1"/>
    <col min="23" max="23" width="9.5703125" style="44" customWidth="1"/>
    <col min="24" max="24" width="16.7109375" style="4" hidden="1" customWidth="1"/>
    <col min="25" max="25" width="68" style="4" hidden="1" customWidth="1"/>
    <col min="26" max="26" width="12.42578125" style="4" customWidth="1"/>
    <col min="27" max="27" width="10.5703125" style="58" bestFit="1" customWidth="1"/>
    <col min="28" max="28" width="10.28515625" style="4" customWidth="1"/>
    <col min="29" max="29" width="11.28515625" style="21" customWidth="1"/>
    <col min="30" max="30" width="12.140625" style="4" customWidth="1"/>
    <col min="31" max="31" width="6.7109375" style="4" customWidth="1"/>
    <col min="32" max="32" width="6.85546875" style="21" customWidth="1"/>
    <col min="33" max="33" width="14.42578125" style="4" customWidth="1"/>
    <col min="34" max="34" width="51.42578125" style="4" bestFit="1" customWidth="1"/>
    <col min="35" max="35" width="11.85546875" style="4" bestFit="1" customWidth="1"/>
    <col min="36" max="36" width="14.28515625" style="4" customWidth="1"/>
    <col min="37" max="37" width="11.28515625" style="35" bestFit="1" customWidth="1"/>
    <col min="38" max="38" width="14.7109375" style="35" customWidth="1"/>
    <col min="39" max="42" width="9.28515625" style="4"/>
    <col min="43" max="44" width="9.28515625" style="4" hidden="1" customWidth="1"/>
    <col min="45" max="16384" width="9.28515625" style="4"/>
  </cols>
  <sheetData>
    <row r="1" spans="1:44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3"/>
      <c r="T1" s="43" t="s">
        <v>18</v>
      </c>
      <c r="U1" s="43" t="s">
        <v>18</v>
      </c>
      <c r="V1" s="43" t="s">
        <v>18</v>
      </c>
      <c r="W1" s="43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C1" s="22"/>
      <c r="AF1" s="22"/>
      <c r="AH1" s="1" t="s">
        <v>18</v>
      </c>
      <c r="AI1" s="1" t="s">
        <v>18</v>
      </c>
      <c r="AK1" s="34"/>
      <c r="AL1" s="34"/>
      <c r="AQ1" s="1" t="s">
        <v>7</v>
      </c>
      <c r="AR1" s="1" t="s">
        <v>7</v>
      </c>
    </row>
    <row r="2" spans="1:44" hidden="1">
      <c r="A2" s="1" t="s">
        <v>7</v>
      </c>
      <c r="D2" s="4" t="s">
        <v>19</v>
      </c>
      <c r="E2" s="4" t="str">
        <f>Option!$C$2</f>
        <v>UICACS</v>
      </c>
    </row>
    <row r="3" spans="1:44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4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4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4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4" hidden="1">
      <c r="A7" s="1" t="s">
        <v>7</v>
      </c>
    </row>
    <row r="8" spans="1:44" hidden="1">
      <c r="A8" s="1" t="s">
        <v>7</v>
      </c>
      <c r="M8" s="9"/>
    </row>
    <row r="9" spans="1:44" hidden="1">
      <c r="A9" s="1" t="s">
        <v>7</v>
      </c>
      <c r="M9" s="9"/>
    </row>
    <row r="10" spans="1:44" hidden="1">
      <c r="A10" s="1" t="s">
        <v>7</v>
      </c>
    </row>
    <row r="11" spans="1:44" hidden="1">
      <c r="A11" s="1" t="s">
        <v>7</v>
      </c>
      <c r="C11" s="4" t="s">
        <v>27</v>
      </c>
      <c r="E11" s="4" t="str">
        <f>Option!$C$9</f>
        <v>20260101..20260131</v>
      </c>
      <c r="M11" s="9"/>
    </row>
    <row r="12" spans="1:44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4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4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4" hidden="1">
      <c r="A15" s="1" t="s">
        <v>7</v>
      </c>
      <c r="C15" s="4" t="s">
        <v>43</v>
      </c>
      <c r="E15" s="4" t="str">
        <f>Option!$C$12</f>
        <v>'MS'</v>
      </c>
      <c r="AH15" s="16"/>
    </row>
    <row r="16" spans="1:44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5" hidden="1">
      <c r="A17" s="1" t="s">
        <v>7</v>
      </c>
    </row>
    <row r="18" spans="1:45" s="23" customFormat="1" hidden="1">
      <c r="A18" s="23" t="s">
        <v>7</v>
      </c>
      <c r="I18" s="24"/>
      <c r="N18" s="25"/>
      <c r="O18" s="26"/>
      <c r="P18" s="26"/>
      <c r="S18" s="45"/>
      <c r="T18" s="45"/>
      <c r="U18" s="45"/>
      <c r="V18" s="45"/>
      <c r="W18" s="45"/>
      <c r="AA18" s="59"/>
      <c r="AC18" s="25"/>
      <c r="AF18" s="25"/>
      <c r="AK18" s="36"/>
      <c r="AL18" s="36"/>
    </row>
    <row r="20" spans="1:45" ht="15.75">
      <c r="M20" s="20"/>
      <c r="N20" s="20"/>
      <c r="O20" s="20"/>
      <c r="P20" s="20"/>
      <c r="Q20" s="20"/>
      <c r="R20" s="20"/>
      <c r="S20" s="46"/>
      <c r="T20" s="46"/>
      <c r="U20" s="46"/>
      <c r="V20" s="46"/>
      <c r="W20" s="4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5" s="39" customFormat="1" ht="18.75">
      <c r="A21" s="38"/>
      <c r="B21" s="38"/>
      <c r="I21" s="40"/>
      <c r="M21" s="69" t="s">
        <v>76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42"/>
      <c r="AK21" s="41"/>
      <c r="AL21" s="41"/>
    </row>
    <row r="22" spans="1:45" ht="15.75">
      <c r="M22" s="20"/>
      <c r="N22" s="20"/>
      <c r="O22" s="20"/>
      <c r="P22" s="20"/>
      <c r="Q22" s="20"/>
      <c r="R22" s="20"/>
      <c r="S22" s="46"/>
      <c r="T22" s="46"/>
      <c r="U22" s="46"/>
      <c r="V22" s="46"/>
      <c r="W22" s="4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5" s="53" customFormat="1" ht="63">
      <c r="A23" s="52"/>
      <c r="B23" s="52"/>
      <c r="E23" s="54" t="s">
        <v>29</v>
      </c>
      <c r="I23" s="55"/>
      <c r="K23" s="47" t="s">
        <v>77</v>
      </c>
      <c r="L23" s="47" t="s">
        <v>78</v>
      </c>
      <c r="M23" s="47" t="s">
        <v>14</v>
      </c>
      <c r="N23" s="47" t="s">
        <v>16</v>
      </c>
      <c r="O23" s="56" t="s">
        <v>30</v>
      </c>
      <c r="P23" s="56" t="s">
        <v>79</v>
      </c>
      <c r="Q23" s="47" t="s">
        <v>31</v>
      </c>
      <c r="R23" s="57" t="s">
        <v>38</v>
      </c>
      <c r="S23" s="47" t="s">
        <v>315</v>
      </c>
      <c r="T23" s="47" t="s">
        <v>80</v>
      </c>
      <c r="U23" s="47" t="s">
        <v>34</v>
      </c>
      <c r="V23" s="48" t="s">
        <v>81</v>
      </c>
      <c r="W23" s="48" t="s">
        <v>82</v>
      </c>
      <c r="X23" s="61" t="s">
        <v>36</v>
      </c>
      <c r="Y23" s="61" t="s">
        <v>12</v>
      </c>
      <c r="Z23" s="57" t="s">
        <v>32</v>
      </c>
      <c r="AA23" s="47" t="s">
        <v>13</v>
      </c>
      <c r="AB23" s="57" t="s">
        <v>37</v>
      </c>
      <c r="AC23" s="47" t="s">
        <v>85</v>
      </c>
      <c r="AD23" s="57" t="s">
        <v>86</v>
      </c>
      <c r="AE23" s="57" t="s">
        <v>87</v>
      </c>
      <c r="AF23" s="63" t="s">
        <v>94</v>
      </c>
      <c r="AG23" s="63" t="s">
        <v>88</v>
      </c>
      <c r="AH23" s="63" t="s">
        <v>89</v>
      </c>
      <c r="AI23" s="63" t="s">
        <v>90</v>
      </c>
      <c r="AJ23" s="63" t="s">
        <v>91</v>
      </c>
      <c r="AK23" s="63" t="s">
        <v>92</v>
      </c>
      <c r="AL23" s="63" t="s">
        <v>93</v>
      </c>
    </row>
    <row r="24" spans="1:45">
      <c r="B24" s="1" t="str">
        <f>IF(M24="","Hide","Show")</f>
        <v>Show</v>
      </c>
      <c r="C24" s="4" t="s">
        <v>48</v>
      </c>
      <c r="E24" s="13" t="str">
        <f>"""UICACS"","""",""SQL="",""2=DOCNUM"",""33041298"",""14=CUSTREF"",""7100000206"",""14=U_CUSTREF"",""7100000206"",""15=DOCDATE"",""2/1/2026"",""15=TAXDATE"",""2/1/2026"",""14=CARDCODE"",""CI0099-SGD"",""14=CARDNAME"",""SYNAPXE PTE. LTD."",""14=ITEMCODE"",""MS6VC-01287GLP"",""14=ITEMNAME"",""MS WI"&amp;"N REMOTE DESKTOP SERVICES CAL SLNG LSA DCAL"",""10=QUANTITY"",""7.000000"",""14=U_PONO"",""961630"",""15=U_PODATE"",""29/12/2025"",""10=U_TLINTCOS"",""0.000000"",""2=SLPCODE"",""127"",""14=SLPNAME"",""E0001-GH"",""14=MEMO"",""MANZY TOH GUAN HUI"",""14=CONTACTNAME"",""E-INVOICE(AP DIRECT"&amp;")"",""10=LINETOTAL"",""1845.550000"",""14=U_ENR"","""",""14=U_MSENR"",""S7138270"",""14=U_MSPCN"",""A8AA53F5"",""14=ADDRESS2"",""DASMOND KOH BANG SHUENN_x000D_SYNAPXE PTE. LTD. 1 NORTH BUONA VISTA LINK, #05-01 ELEMENTUM SINGAPORE 139691_x000D_DASMOND KOH BANG SHUENN_x000D_TEL: _x000D_FAX: _x000D_EMAIL: d"&amp;"asmon.koh@synapxe.sg"""</f>
        <v>"UICACS","","SQL=","2=DOCNUM","33041298","14=CUSTREF","7100000206","14=U_CUSTREF","7100000206","15=DOCDATE","2/1/2026","15=TAXDATE","2/1/2026","14=CARDCODE","CI0099-SGD","14=CARDNAME","SYNAPXE PTE. LTD.","14=ITEMCODE","MS6VC-01287GLP","14=ITEMNAME","MS WIN REMOTE DESKTOP SERVICES CAL SLNG LSA DCAL","10=QUANTITY","7.000000","14=U_PONO","961630","15=U_PODATE","29/12/2025","10=U_TLINTCOS","0.000000","2=SLPCODE","127","14=SLPNAME","E0001-GH","14=MEMO","MANZY TOH GUAN HUI","14=CONTACTNAME","E-INVOICE(AP DIRECT)","10=LINETOTAL","1845.550000","14=U_ENR","","14=U_MSENR","S7138270","14=U_MSPCN","A8AA53F5","14=ADDRESS2","DASMOND KOH BANG SHUENN_x000D_SYNAPXE PTE. LTD. 1 NORTH BUONA VISTA LINK, #05-01 ELEMENTUM SINGAPORE 139691_x000D_DASMOND KOH BANG SHUENN_x000D_TEL: _x000D_FAX: _x000D_EMAIL: dasmon.koh@synapxe.sg"</v>
      </c>
      <c r="K24" s="4">
        <f>MONTH(N24)</f>
        <v>1</v>
      </c>
      <c r="L24" s="4">
        <f>YEAR(N24)</f>
        <v>2026</v>
      </c>
      <c r="M24" s="4">
        <v>33041298</v>
      </c>
      <c r="N24" s="37">
        <v>46024</v>
      </c>
      <c r="O24" s="4" t="str">
        <f>"S7138270"</f>
        <v>S7138270</v>
      </c>
      <c r="P24" s="4" t="str">
        <f>"A8AA53F5"</f>
        <v>A8AA53F5</v>
      </c>
      <c r="Q24" s="4" t="str">
        <f>"CI0099-SGD"</f>
        <v>CI0099-SGD</v>
      </c>
      <c r="R24" s="4" t="str">
        <f>"SYNAPXE PTE. LTD."</f>
        <v>SYNAPXE PTE. LTD.</v>
      </c>
      <c r="S24" s="49" t="str">
        <f>"961630"</f>
        <v>961630</v>
      </c>
      <c r="T24" s="49">
        <v>46020</v>
      </c>
      <c r="U24" s="49" t="str">
        <f>"7100000206"</f>
        <v>7100000206</v>
      </c>
      <c r="V24" s="49">
        <v>46024</v>
      </c>
      <c r="W24" s="50">
        <f>SUM(N24-T24)</f>
        <v>4</v>
      </c>
      <c r="X24" s="62" t="str">
        <f>"MS6VC-01287GLP"</f>
        <v>MS6VC-01287GLP</v>
      </c>
      <c r="Y24" s="62" t="str">
        <f>"MS WIN REMOTE DESKTOP SERVICES CAL SLNG LSA DCAL"</f>
        <v>MS WIN REMOTE DESKTOP SERVICES CAL SLNG LSA DCAL</v>
      </c>
      <c r="Z24" s="62" t="str">
        <f>"MANZY TOH GUAN HUI"</f>
        <v>MANZY TOH GUAN HUI</v>
      </c>
      <c r="AA24" s="58">
        <v>7</v>
      </c>
      <c r="AB24" s="62" t="str">
        <f>"E-INVOICE(AP DIRECT)"</f>
        <v>E-INVOICE(AP DIRECT)</v>
      </c>
      <c r="AC24" s="60" t="s">
        <v>95</v>
      </c>
      <c r="AD24" s="64" t="str">
        <f>"DASMOND KOH BANG SHUENN_x000D_SYNAPXE PTE. LTD. 1 NORTH BUONA VISTA LINK, #05-01 ELEMENTUM SINGAPORE 139691_x000D_DASMOND KOH BANG SHUENN_x000D_TEL: _x000D_FAX: _x000D_EMAIL: dasmon.koh@synapxe.sg"</f>
        <v>DASMOND KOH BANG SHUENN_x000D_SYNAPXE PTE. LTD. 1 NORTH BUONA VISTA LINK, #05-01 ELEMENTUM SINGAPORE 139691_x000D_DASMOND KOH BANG SHUENN_x000D_TEL: _x000D_FAX: _x000D_EMAIL: dasmon.koh@synapxe.sg</v>
      </c>
      <c r="AE24" s="18"/>
      <c r="AF24" s="60" t="s">
        <v>96</v>
      </c>
      <c r="AG24" s="4" t="str">
        <f>"MS6VC-01287GLP"</f>
        <v>MS6VC-01287GLP</v>
      </c>
      <c r="AH24" s="4" t="str">
        <f>"MS WIN REMOTE DESKTOP SERVICES CAL SLNG LSA DCAL"</f>
        <v>MS WIN REMOTE DESKTOP SERVICES CAL SLNG LSA DCAL</v>
      </c>
      <c r="AI24" s="4" t="s">
        <v>319</v>
      </c>
      <c r="AJ24" s="4" t="s">
        <v>321</v>
      </c>
      <c r="AK24" s="4" t="s">
        <v>320</v>
      </c>
      <c r="AL24" s="4" t="str">
        <f>"-"</f>
        <v>-</v>
      </c>
    </row>
    <row r="25" spans="1:45">
      <c r="A25" s="1" t="s">
        <v>136</v>
      </c>
      <c r="B25" s="1" t="str">
        <f t="shared" ref="B25:B28" si="0">IF(M25="","Hide","Show")</f>
        <v>Show</v>
      </c>
      <c r="C25" s="4" t="s">
        <v>48</v>
      </c>
      <c r="E25" s="13" t="str">
        <f>"""UICACS"","""",""SQL="",""2=DOCNUM"",""33041299"",""14=CUSTREF"",""7100000207"",""14=U_CUSTREF"",""7100000207"",""15=DOCDATE"",""2/1/2026"",""15=TAXDATE"",""2/1/2026"",""14=CARDCODE"",""CI0099-SGD"",""14=CARDNAME"",""SYNAPXE PTE. LTD."",""14=ITEMCODE"",""MS065-03452GLP"",""14=ITEMNAME"",""MS EX"&amp;"CEL SNGL LSA"",""10=QUANTITY"",""1.000000"",""14=U_PONO"",""961631"",""15=U_PODATE"",""29/12/2025"",""10=U_TLINTCOS"",""0.000000"",""2=SLPCODE"",""127"",""14=SLPNAME"",""E0001-GH"",""14=MEMO"",""MANZY TOH GUAN HUI"",""14=CONTACTNAME"",""E-INVOICE(AP DIRECT)"",""10=LINETOTAL"",""303.510000"","&amp;"""14=U_ENR"","""",""14=U_MSENR"",""S7138270"",""14=U_MSPCN"",""A8AA53F5"",""14=ADDRESS2"",""DASMOND KOH BANG SHUENN_x000D_SYNAPXE PTE. LTD. 1 NORTH BUONA VISTA LINK, #05-01 ELEMENTUM SINGAPORE 139691_x000D_DASMOND KOH BANG SHUENN_x000D_TEL: _x000D_FAX: _x000D_EMAIL: dasmon.koh@synapxe.sg"""</f>
        <v>"UICACS","","SQL=","2=DOCNUM","33041299","14=CUSTREF","7100000207","14=U_CUSTREF","7100000207","15=DOCDATE","2/1/2026","15=TAXDATE","2/1/2026","14=CARDCODE","CI0099-SGD","14=CARDNAME","SYNAPXE PTE. LTD.","14=ITEMCODE","MS065-03452GLP","14=ITEMNAME","MS EXCEL SNGL LSA","10=QUANTITY","1.000000","14=U_PONO","961631","15=U_PODATE","29/12/2025","10=U_TLINTCOS","0.000000","2=SLPCODE","127","14=SLPNAME","E0001-GH","14=MEMO","MANZY TOH GUAN HUI","14=CONTACTNAME","E-INVOICE(AP DIRECT)","10=LINETOTAL","303.510000","14=U_ENR","","14=U_MSENR","S7138270","14=U_MSPCN","A8AA53F5","14=ADDRESS2","DASMOND KOH BANG SHUENN_x000D_SYNAPXE PTE. LTD. 1 NORTH BUONA VISTA LINK, #05-01 ELEMENTUM SINGAPORE 139691_x000D_DASMOND KOH BANG SHUENN_x000D_TEL: _x000D_FAX: _x000D_EMAIL: dasmon.koh@synapxe.sg"</v>
      </c>
      <c r="K25" s="4">
        <f>MONTH(N25)</f>
        <v>1</v>
      </c>
      <c r="L25" s="4">
        <f>YEAR(N25)</f>
        <v>2026</v>
      </c>
      <c r="M25" s="4">
        <v>33041299</v>
      </c>
      <c r="N25" s="37">
        <v>46024</v>
      </c>
      <c r="O25" s="4" t="str">
        <f>"S7138270"</f>
        <v>S7138270</v>
      </c>
      <c r="P25" s="4" t="str">
        <f>"A8AA53F5"</f>
        <v>A8AA53F5</v>
      </c>
      <c r="Q25" s="4" t="str">
        <f>"CI0099-SGD"</f>
        <v>CI0099-SGD</v>
      </c>
      <c r="R25" s="4" t="str">
        <f>"SYNAPXE PTE. LTD."</f>
        <v>SYNAPXE PTE. LTD.</v>
      </c>
      <c r="S25" s="49" t="str">
        <f>"961631"</f>
        <v>961631</v>
      </c>
      <c r="T25" s="49">
        <v>46020</v>
      </c>
      <c r="U25" s="49" t="str">
        <f>"7100000207"</f>
        <v>7100000207</v>
      </c>
      <c r="V25" s="49">
        <v>46024</v>
      </c>
      <c r="W25" s="50">
        <f>SUM(N25-T25)</f>
        <v>4</v>
      </c>
      <c r="X25" s="62" t="str">
        <f>"MS065-03452GLP"</f>
        <v>MS065-03452GLP</v>
      </c>
      <c r="Y25" s="62" t="str">
        <f>"MS EXCEL SNGL LSA"</f>
        <v>MS EXCEL SNGL LSA</v>
      </c>
      <c r="Z25" s="62" t="str">
        <f>"MANZY TOH GUAN HUI"</f>
        <v>MANZY TOH GUAN HUI</v>
      </c>
      <c r="AA25" s="58">
        <v>1</v>
      </c>
      <c r="AB25" s="62" t="str">
        <f>"E-INVOICE(AP DIRECT)"</f>
        <v>E-INVOICE(AP DIRECT)</v>
      </c>
      <c r="AC25" s="60" t="s">
        <v>95</v>
      </c>
      <c r="AD25" s="64" t="str">
        <f>"DASMOND KOH BANG SHUENN_x000D_SYNAPXE PTE. LTD. 1 NORTH BUONA VISTA LINK, #05-01 ELEMENTUM SINGAPORE 139691_x000D_DASMOND KOH BANG SHUENN_x000D_TEL: _x000D_FAX: _x000D_EMAIL: dasmon.koh@synapxe.sg"</f>
        <v>DASMOND KOH BANG SHUENN_x000D_SYNAPXE PTE. LTD. 1 NORTH BUONA VISTA LINK, #05-01 ELEMENTUM SINGAPORE 139691_x000D_DASMOND KOH BANG SHUENN_x000D_TEL: _x000D_FAX: _x000D_EMAIL: dasmon.koh@synapxe.sg</v>
      </c>
      <c r="AE25" s="18"/>
      <c r="AF25" s="60" t="s">
        <v>96</v>
      </c>
      <c r="AG25" s="4" t="str">
        <f>"MS065-03452GLP"</f>
        <v>MS065-03452GLP</v>
      </c>
      <c r="AH25" s="4" t="str">
        <f>"MS EXCEL SNGL LSA"</f>
        <v>MS EXCEL SNGL LSA</v>
      </c>
      <c r="AI25" s="4" t="s">
        <v>319</v>
      </c>
      <c r="AJ25" s="4" t="s">
        <v>321</v>
      </c>
      <c r="AK25" s="4" t="s">
        <v>320</v>
      </c>
      <c r="AL25" s="4" t="str">
        <f>"-"</f>
        <v>-</v>
      </c>
    </row>
    <row r="26" spans="1:45" ht="14.25" customHeight="1">
      <c r="A26" s="1" t="s">
        <v>136</v>
      </c>
      <c r="B26" s="1" t="str">
        <f t="shared" si="0"/>
        <v>Show</v>
      </c>
      <c r="C26" s="4" t="s">
        <v>48</v>
      </c>
      <c r="E26" s="13" t="str">
        <f>"""UICACS"","""",""SQL="",""2=DOCNUM"",""33041329"",""14=CUSTREF"",""8000008920"",""14=U_CUSTREF"",""8000008920"",""15=DOCDATE"",""7/1/2026"",""15=TAXDATE"",""7/1/2026"",""14=CARDCODE"",""CI0099-SGD"",""14=CARDNAME"",""SYNAPXE PTE. LTD."",""14=ITEMCODE"",""MS77D-00110GLP"",""14=ITEMNAME"",""MS VI"&amp;"SUAL STUDIO PRO MSDN ALNG LSA"",""10=QUANTITY"",""40.000000"",""14=U_PONO"",""947796"",""15=U_PODATE"",""29/12/2023"",""10=U_TLINTCOS"",""0.000000"",""2=SLPCODE"",""156"",""14=SLPNAME"",""E0001-TCL"",""14=MEMO"",""MIKE TAN CHIN LEONG"",""14=CONTACTNAME"",""E-INVOICE(AP DIRECT)"",""10=LINE"&amp;"TOTAL"",""8528.800000"",""14=U_ENR"","""",""14=U_MSENR"",""S7138270"",""14=U_MSPCN"",""AD5A91AA"",""14=ADDRESS2"",""NANDINI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f>
        <v>"UICACS","","SQL=","2=DOCNUM","33041329","14=CUSTREF","8000008920","14=U_CUSTREF","8000008920","15=DOCDATE","7/1/2026","15=TAXDATE","7/1/2026","14=CARDCODE","CI0099-SGD","14=CARDNAME","SYNAPXE PTE. LTD.","14=ITEMCODE","MS77D-00110GLP","14=ITEMNAME","MS VISUAL STUDIO PRO MSDN ALNG LSA","10=QUANTITY","40.000000","14=U_PONO","947796","15=U_PODATE","29/12/2023","10=U_TLINTCOS","0.000000","2=SLPCODE","156","14=SLPNAME","E0001-TCL","14=MEMO","MIKE TAN CHIN LEONG","14=CONTACTNAME","E-INVOICE(AP DIRECT)","10=LINETOTAL","8528.800000","14=U_ENR","","14=U_MSENR","S7138270","14=U_MSPCN","AD5A91AA","14=ADDRESS2","NANDINI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K26" s="4">
        <f>MONTH(N26)</f>
        <v>1</v>
      </c>
      <c r="L26" s="4">
        <f>YEAR(N26)</f>
        <v>2026</v>
      </c>
      <c r="M26" s="4">
        <v>33041329</v>
      </c>
      <c r="N26" s="37">
        <v>46029</v>
      </c>
      <c r="O26" s="4" t="str">
        <f>"S7138270"</f>
        <v>S7138270</v>
      </c>
      <c r="P26" s="4" t="str">
        <f>"AD5A91AA"</f>
        <v>AD5A91AA</v>
      </c>
      <c r="Q26" s="4" t="str">
        <f>"CI0099-SGD"</f>
        <v>CI0099-SGD</v>
      </c>
      <c r="R26" s="4" t="str">
        <f>"SYNAPXE PTE. LTD."</f>
        <v>SYNAPXE PTE. LTD.</v>
      </c>
      <c r="S26" s="49" t="str">
        <f>"947796"</f>
        <v>947796</v>
      </c>
      <c r="T26" s="49">
        <v>45289</v>
      </c>
      <c r="U26" s="49" t="str">
        <f>"8000008920"</f>
        <v>8000008920</v>
      </c>
      <c r="V26" s="49">
        <v>46029</v>
      </c>
      <c r="W26" s="50">
        <f>SUM(N26-T26)</f>
        <v>740</v>
      </c>
      <c r="X26" s="62" t="str">
        <f>"MS77D-00110GLP"</f>
        <v>MS77D-00110GLP</v>
      </c>
      <c r="Y26" s="62" t="str">
        <f>"MS VISUAL STUDIO PRO MSDN ALNG LSA"</f>
        <v>MS VISUAL STUDIO PRO MSDN ALNG LSA</v>
      </c>
      <c r="Z26" s="62" t="str">
        <f>"MIKE TAN CHIN LEONG"</f>
        <v>MIKE TAN CHIN LEONG</v>
      </c>
      <c r="AA26" s="58">
        <v>40</v>
      </c>
      <c r="AB26" s="62" t="str">
        <f>"E-INVOICE(AP DIRECT)"</f>
        <v>E-INVOICE(AP DIRECT)</v>
      </c>
      <c r="AC26" s="60" t="s">
        <v>95</v>
      </c>
      <c r="AD26" s="64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E26" s="18"/>
      <c r="AF26" s="60" t="s">
        <v>96</v>
      </c>
      <c r="AG26" s="4" t="str">
        <f>"MS77D-00110GLP"</f>
        <v>MS77D-00110GLP</v>
      </c>
      <c r="AH26" s="4" t="str">
        <f>"MS VISUAL STUDIO PRO MSDN ALNG LSA"</f>
        <v>MS VISUAL STUDIO PRO MSDN ALNG LSA</v>
      </c>
      <c r="AI26" s="4" t="s">
        <v>319</v>
      </c>
      <c r="AJ26" s="4" t="s">
        <v>321</v>
      </c>
      <c r="AK26" s="4" t="s">
        <v>322</v>
      </c>
      <c r="AL26" s="4" t="s">
        <v>316</v>
      </c>
    </row>
    <row r="27" spans="1:45">
      <c r="A27" s="1" t="s">
        <v>136</v>
      </c>
      <c r="B27" s="1" t="str">
        <f t="shared" si="0"/>
        <v>Show</v>
      </c>
      <c r="C27" s="4" t="s">
        <v>48</v>
      </c>
      <c r="E27" s="13" t="str">
        <f>"""UICACS"","""",""SQL="",""2=DOCNUM"",""33041329"",""14=CUSTREF"",""8000008920"",""14=U_CUSTREF"",""8000008920"",""15=DOCDATE"",""7/1/2026"",""15=TAXDATE"",""7/1/2026"",""14=CARDCODE"",""CI0099-SGD"",""14=CARDNAME"",""SYNAPXE PTE. LTD."",""14=ITEMCODE"",""MSMX3-00115GLP"",""14=ITEMNAME"",""MS VI"&amp;"SUAL STUDIO ENT MSDN ALNG LSA"",""10=QUANTITY"",""3.000000"",""14=U_PONO"",""947796"",""15=U_PODATE"",""29/12/2023"",""10=U_TLINTCOS"",""0.000000"",""2=SLPCODE"",""156"",""14=SLPNAME"",""E0001-TCL"",""14=MEMO"",""MIKE TAN CHIN LEONG"",""14=CONTACTNAME"",""E-INVOICE(AP DIRECT)"",""10=LINET"&amp;"OTAL"",""2233.590000"",""14=U_ENR"","""",""14=U_MSENR"",""S7138270"",""14=U_MSPCN"",""AD5A91AA"",""14=ADDRESS2"",""NANDINI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felicia.lin@synapxe.sg"&amp;"_x000D_EMAIL: nandini.sivasubramaniam@synapxe.sg"""</f>
        <v>"UICACS","","SQL=","2=DOCNUM","33041329","14=CUSTREF","8000008920","14=U_CUSTREF","8000008920","15=DOCDATE","7/1/2026","15=TAXDATE","7/1/2026","14=CARDCODE","CI0099-SGD","14=CARDNAME","SYNAPXE PTE. LTD.","14=ITEMCODE","MSMX3-00115GLP","14=ITEMNAME","MS VISUAL STUDIO ENT MSDN ALNG LSA","10=QUANTITY","3.000000","14=U_PONO","947796","15=U_PODATE","29/12/2023","10=U_TLINTCOS","0.000000","2=SLPCODE","156","14=SLPNAME","E0001-TCL","14=MEMO","MIKE TAN CHIN LEONG","14=CONTACTNAME","E-INVOICE(AP DIRECT)","10=LINETOTAL","2233.590000","14=U_ENR","","14=U_MSENR","S7138270","14=U_MSPCN","AD5A91AA","14=ADDRESS2","NANDINI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K27" s="4">
        <f>MONTH(N27)</f>
        <v>1</v>
      </c>
      <c r="L27" s="4">
        <f>YEAR(N27)</f>
        <v>2026</v>
      </c>
      <c r="M27" s="4">
        <v>33041329</v>
      </c>
      <c r="N27" s="37">
        <v>46029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49" t="str">
        <f>"947796"</f>
        <v>947796</v>
      </c>
      <c r="T27" s="49">
        <v>45289</v>
      </c>
      <c r="U27" s="49" t="str">
        <f>"8000008920"</f>
        <v>8000008920</v>
      </c>
      <c r="V27" s="49">
        <v>46029</v>
      </c>
      <c r="W27" s="50">
        <f>SUM(N27-T27)</f>
        <v>740</v>
      </c>
      <c r="X27" s="62" t="str">
        <f>"MSMX3-00115GLP"</f>
        <v>MSMX3-00115GLP</v>
      </c>
      <c r="Y27" s="62" t="str">
        <f>"MS VISUAL STUDIO ENT MSDN ALNG LSA"</f>
        <v>MS VISUAL STUDIO ENT MSDN ALNG LSA</v>
      </c>
      <c r="Z27" s="62" t="str">
        <f>"MIKE TAN CHIN LEONG"</f>
        <v>MIKE TAN CHIN LEONG</v>
      </c>
      <c r="AA27" s="58">
        <v>3</v>
      </c>
      <c r="AB27" s="62" t="str">
        <f>"E-INVOICE(AP DIRECT)"</f>
        <v>E-INVOICE(AP DIRECT)</v>
      </c>
      <c r="AC27" s="60" t="s">
        <v>95</v>
      </c>
      <c r="AD27" s="64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E27" s="18"/>
      <c r="AF27" s="60" t="s">
        <v>96</v>
      </c>
      <c r="AG27" s="4" t="str">
        <f>"MSMX3-00115GLP"</f>
        <v>MSMX3-00115GLP</v>
      </c>
      <c r="AH27" s="4" t="str">
        <f>"MS VISUAL STUDIO ENT MSDN ALNG LSA"</f>
        <v>MS VISUAL STUDIO ENT MSDN ALNG LSA</v>
      </c>
      <c r="AI27" s="4" t="s">
        <v>319</v>
      </c>
      <c r="AJ27" s="4" t="s">
        <v>321</v>
      </c>
      <c r="AK27" s="4" t="s">
        <v>322</v>
      </c>
      <c r="AL27" s="4" t="s">
        <v>316</v>
      </c>
    </row>
    <row r="28" spans="1:45">
      <c r="A28" s="1" t="s">
        <v>136</v>
      </c>
      <c r="B28" s="1" t="str">
        <f t="shared" si="0"/>
        <v>Show</v>
      </c>
      <c r="C28" s="4" t="s">
        <v>48</v>
      </c>
      <c r="E28" s="13" t="str">
        <f>"""UICACS"","""",""SQL="",""2=DOCNUM"",""33041588"",""14=CUSTREF"",""8100002203"",""14=U_CUSTREF"",""8100002203"",""15=DOCDATE"",""29/1/2026"",""15=TAXDATE"",""29/1/2026"",""14=CARDCODE"",""CI0099-SGD"",""14=CARDNAME"",""SYNAPXE PTE. LTD."",""14=ITEMCODE"",""MS7JQ-00353GLP"",""14=ITEMNAME"",""MS "&amp;"SQL SERVER ENTERPRISE CORE SLNG LSA 2L"",""10=QUANTITY"",""24.000000"",""14=U_PONO"",""962184"",""15=U_PODATE"",""27/1/2026"",""10=U_TLINTCOS"",""0.000000"",""2=SLPCODE"",""132"",""14=SLPNAME"",""E0001-CS"",""14=MEMO"",""WENDY KUM CHIOU SZE"",""14=CONTACTNAME"",""E-INVOICE(AP DIRECT)"","""&amp;"10=LINETOTAL"",""491963.760000"",""14=U_ENR"","""",""14=U_MSENR"",""S7138270"",""14=U_MSPCN"",""AD5A91AA"",""14=ADDRESS2"",""CHIA YONG SHUN_x000D_SYNAPXE PTE. LTD. 1 NORTH BUONA VISTA LINK #05-01 ELEMENTUM SINGAPORE 139691_x000D_CHIA YONG SHUN_x000D_TEL: 82889805_x000D_FAX: _x000D_EMAIL: chia.yong.shun"&amp;"@synapxe.sg"""</f>
        <v>"UICACS","","SQL=","2=DOCNUM","33041588","14=CUSTREF","8100002203","14=U_CUSTREF","8100002203","15=DOCDATE","29/1/2026","15=TAXDATE","29/1/2026","14=CARDCODE","CI0099-SGD","14=CARDNAME","SYNAPXE PTE. LTD.","14=ITEMCODE","MS7JQ-00353GLP","14=ITEMNAME","MS SQL SERVER ENTERPRISE CORE SLNG LSA 2L","10=QUANTITY","24.000000","14=U_PONO","962184","15=U_PODATE","27/1/2026","10=U_TLINTCOS","0.000000","2=SLPCODE","132","14=SLPNAME","E0001-CS","14=MEMO","WENDY KUM CHIOU SZE","14=CONTACTNAME","E-INVOICE(AP DIRECT)","10=LINETOTAL","491963.760000","14=U_ENR","","14=U_MSENR","S7138270","14=U_MSPCN","AD5A91AA","14=ADDRESS2","CHIA YONG SHUN_x000D_SYNAPXE PTE. LTD. 1 NORTH BUONA VISTA LINK #05-01 ELEMENTUM SINGAPORE 139691_x000D_CHIA YONG SHUN_x000D_TEL: 82889805_x000D_FAX: _x000D_EMAIL: chia.yong.shun@synapxe.sg"</v>
      </c>
      <c r="K28" s="4">
        <f>MONTH(N28)</f>
        <v>1</v>
      </c>
      <c r="L28" s="4">
        <f>YEAR(N28)</f>
        <v>2026</v>
      </c>
      <c r="M28" s="4">
        <v>33041588</v>
      </c>
      <c r="N28" s="37">
        <v>46051</v>
      </c>
      <c r="O28" s="4" t="str">
        <f>"S7138270"</f>
        <v>S7138270</v>
      </c>
      <c r="P28" s="4" t="str">
        <f>"AD5A91AA"</f>
        <v>AD5A91AA</v>
      </c>
      <c r="Q28" s="4" t="str">
        <f>"CI0099-SGD"</f>
        <v>CI0099-SGD</v>
      </c>
      <c r="R28" s="4" t="str">
        <f>"SYNAPXE PTE. LTD."</f>
        <v>SYNAPXE PTE. LTD.</v>
      </c>
      <c r="S28" s="49" t="str">
        <f>"962184"</f>
        <v>962184</v>
      </c>
      <c r="T28" s="49">
        <v>46049</v>
      </c>
      <c r="U28" s="49" t="str">
        <f>"8100002203"</f>
        <v>8100002203</v>
      </c>
      <c r="V28" s="49">
        <v>46051</v>
      </c>
      <c r="W28" s="50">
        <f>SUM(N28-T28)</f>
        <v>2</v>
      </c>
      <c r="X28" s="62" t="str">
        <f>"MS7JQ-00353GLP"</f>
        <v>MS7JQ-00353GLP</v>
      </c>
      <c r="Y28" s="62" t="str">
        <f>"MS SQL SERVER ENTERPRISE CORE SLNG LSA 2L"</f>
        <v>MS SQL SERVER ENTERPRISE CORE SLNG LSA 2L</v>
      </c>
      <c r="Z28" s="62" t="str">
        <f>"WENDY KUM CHIOU SZE"</f>
        <v>WENDY KUM CHIOU SZE</v>
      </c>
      <c r="AA28" s="58">
        <v>24</v>
      </c>
      <c r="AB28" s="62" t="str">
        <f>"E-INVOICE(AP DIRECT)"</f>
        <v>E-INVOICE(AP DIRECT)</v>
      </c>
      <c r="AC28" s="60" t="s">
        <v>95</v>
      </c>
      <c r="AD28" s="64" t="str">
        <f>"CHIA YONG SHUN_x000D_SYNAPXE PTE. LTD. 1 NORTH BUONA VISTA LINK #05-01 ELEMENTUM SINGAPORE 139691_x000D_CHIA YONG SHUN_x000D_TEL: 82889805_x000D_FAX: _x000D_EMAIL: chia.yong.shun@synapxe.sg"</f>
        <v>CHIA YONG SHUN_x000D_SYNAPXE PTE. LTD. 1 NORTH BUONA VISTA LINK #05-01 ELEMENTUM SINGAPORE 139691_x000D_CHIA YONG SHUN_x000D_TEL: 82889805_x000D_FAX: _x000D_EMAIL: chia.yong.shun@synapxe.sg</v>
      </c>
      <c r="AE28" s="18"/>
      <c r="AF28" s="60" t="s">
        <v>96</v>
      </c>
      <c r="AG28" s="4" t="str">
        <f>"MS7JQ-00353GLP"</f>
        <v>MS7JQ-00353GLP</v>
      </c>
      <c r="AH28" s="4" t="str">
        <f>"MS SQL SERVER ENTERPRISE CORE SLNG LSA 2L"</f>
        <v>MS SQL SERVER ENTERPRISE CORE SLNG LSA 2L</v>
      </c>
      <c r="AI28" s="4" t="s">
        <v>319</v>
      </c>
      <c r="AJ28" s="4" t="s">
        <v>318</v>
      </c>
      <c r="AK28" s="4" t="s">
        <v>317</v>
      </c>
      <c r="AL28" s="4" t="str">
        <f>"-"</f>
        <v>-</v>
      </c>
    </row>
    <row r="29" spans="1:45" hidden="1">
      <c r="B29" s="1" t="str">
        <f>IF(M29="","Hide","Show")</f>
        <v>Hide</v>
      </c>
      <c r="C29" s="4" t="s">
        <v>49</v>
      </c>
      <c r="E29" s="13" t="str">
        <f>""</f>
        <v/>
      </c>
      <c r="M29" s="4" t="str">
        <f>""</f>
        <v/>
      </c>
      <c r="N29" s="37" t="str">
        <f>""</f>
        <v/>
      </c>
      <c r="O29" s="4" t="str">
        <f>""</f>
        <v/>
      </c>
      <c r="P29" s="4"/>
      <c r="Q29" s="4" t="str">
        <f>""</f>
        <v/>
      </c>
      <c r="R29" s="4" t="str">
        <f>""</f>
        <v/>
      </c>
      <c r="T29" s="44" t="str">
        <f>""</f>
        <v/>
      </c>
      <c r="U29" s="44" t="str">
        <f>""</f>
        <v/>
      </c>
      <c r="V29" s="51"/>
      <c r="W29" s="50"/>
      <c r="X29" s="4" t="str">
        <f>""</f>
        <v/>
      </c>
      <c r="Y29" s="4" t="str">
        <f>""</f>
        <v/>
      </c>
      <c r="Z29" s="4" t="str">
        <f>""</f>
        <v/>
      </c>
      <c r="AA29" s="58" t="str">
        <f>""</f>
        <v/>
      </c>
      <c r="AB29" s="4" t="str">
        <f>""</f>
        <v/>
      </c>
      <c r="AC29" s="60"/>
      <c r="AD29" s="18" t="str">
        <f>""</f>
        <v/>
      </c>
      <c r="AE29" s="18"/>
      <c r="AF29" s="60"/>
      <c r="AG29" s="18"/>
      <c r="AH29" s="5" t="str">
        <f>""</f>
        <v/>
      </c>
      <c r="AI29" s="4" t="str">
        <f>""</f>
        <v/>
      </c>
    </row>
    <row r="30" spans="1:45" hidden="1">
      <c r="B30" s="1" t="str">
        <f>IF(M30="","Hide","Show")</f>
        <v>Hide</v>
      </c>
      <c r="C30" s="4" t="s">
        <v>50</v>
      </c>
      <c r="E30" s="13" t="str">
        <f>""</f>
        <v/>
      </c>
      <c r="M30" s="4" t="str">
        <f>""</f>
        <v/>
      </c>
      <c r="N30" s="37" t="str">
        <f>""</f>
        <v/>
      </c>
      <c r="O30" s="4" t="str">
        <f>""</f>
        <v/>
      </c>
      <c r="P30" s="4"/>
      <c r="Q30" s="4" t="str">
        <f>""</f>
        <v/>
      </c>
      <c r="R30" s="4" t="str">
        <f>""</f>
        <v/>
      </c>
      <c r="T30" s="44" t="str">
        <f>""</f>
        <v/>
      </c>
      <c r="U30" s="44" t="str">
        <f>""</f>
        <v/>
      </c>
      <c r="V30" s="51"/>
      <c r="W30" s="50"/>
      <c r="X30" s="4" t="str">
        <f>""</f>
        <v/>
      </c>
      <c r="Y30" s="4" t="str">
        <f>""</f>
        <v/>
      </c>
      <c r="Z30" s="4" t="str">
        <f>""</f>
        <v/>
      </c>
      <c r="AA30" s="58" t="str">
        <f>""</f>
        <v/>
      </c>
      <c r="AB30" s="4" t="str">
        <f>""</f>
        <v/>
      </c>
      <c r="AC30" s="60"/>
      <c r="AD30" s="18"/>
      <c r="AE30" s="18"/>
      <c r="AF30" s="60"/>
      <c r="AG30" s="18"/>
      <c r="AH30" s="5" t="str">
        <f>""</f>
        <v/>
      </c>
      <c r="AI30" s="4" t="str">
        <f>""</f>
        <v/>
      </c>
    </row>
    <row r="31" spans="1:45">
      <c r="M31" s="66"/>
      <c r="N31" s="67"/>
      <c r="O31" s="4"/>
      <c r="R31" s="66"/>
      <c r="T31" s="49"/>
      <c r="V31" s="49"/>
      <c r="W31" s="50"/>
      <c r="AD31" s="68"/>
      <c r="AF31" s="60"/>
      <c r="AH31" s="5"/>
      <c r="AJ31" s="21"/>
      <c r="AK31" s="21"/>
    </row>
    <row r="32" spans="1:45">
      <c r="AS32" s="16"/>
    </row>
    <row r="33" spans="46:57">
      <c r="AT33" s="16"/>
    </row>
    <row r="34" spans="46:57">
      <c r="AU34" s="16"/>
    </row>
    <row r="35" spans="46:57">
      <c r="AV35" s="16"/>
    </row>
    <row r="36" spans="46:57">
      <c r="AW36" s="16"/>
    </row>
    <row r="37" spans="46:57">
      <c r="AX37" s="16"/>
    </row>
    <row r="38" spans="46:57">
      <c r="AY38" s="16"/>
    </row>
    <row r="39" spans="46:57">
      <c r="AZ39" s="16"/>
    </row>
    <row r="40" spans="46:57">
      <c r="BA40" s="16"/>
    </row>
    <row r="41" spans="46:57">
      <c r="BB41" s="16"/>
    </row>
    <row r="42" spans="46:57">
      <c r="BC42" s="16"/>
    </row>
    <row r="43" spans="46:57">
      <c r="BD43" s="16"/>
    </row>
    <row r="44" spans="46:57">
      <c r="BE44" s="16"/>
    </row>
  </sheetData>
  <sortState xmlns:xlrd2="http://schemas.microsoft.com/office/spreadsheetml/2017/richdata2" ref="M24:AL394">
    <sortCondition ref="Q24:Q396"/>
  </sortState>
  <mergeCells count="1">
    <mergeCell ref="M21:AI21"/>
  </mergeCells>
  <phoneticPr fontId="1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277</v>
      </c>
    </row>
    <row r="4" spans="1:5">
      <c r="A4" s="65" t="s">
        <v>0</v>
      </c>
      <c r="B4" s="65" t="s">
        <v>6</v>
      </c>
      <c r="C4" s="65" t="s">
        <v>278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277</v>
      </c>
    </row>
    <row r="4" spans="1:5">
      <c r="A4" s="65" t="s">
        <v>0</v>
      </c>
      <c r="B4" s="65" t="s">
        <v>6</v>
      </c>
      <c r="C4" s="65" t="s">
        <v>278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267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268</v>
      </c>
      <c r="AM25" s="65" t="s">
        <v>269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270</v>
      </c>
      <c r="AM26" s="65" t="s">
        <v>271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267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268</v>
      </c>
      <c r="AM25" s="65" t="s">
        <v>269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270</v>
      </c>
      <c r="AM26" s="65" t="s">
        <v>271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4AB6C-4B38-483A-8C70-7AC0181BE09B}">
  <dimension ref="A1:E13"/>
  <sheetViews>
    <sheetView workbookViewId="0"/>
  </sheetViews>
  <sheetFormatPr defaultRowHeight="15"/>
  <sheetData>
    <row r="1" spans="1:5">
      <c r="A1" s="65" t="s">
        <v>138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277</v>
      </c>
    </row>
    <row r="4" spans="1:5">
      <c r="A4" s="65" t="s">
        <v>0</v>
      </c>
      <c r="B4" s="65" t="s">
        <v>6</v>
      </c>
      <c r="C4" s="65" t="s">
        <v>278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W7NMRASTWERA-503339820-248133</_dlc_DocId>
    <_dlc_DocIdUrl xmlns="d728151f-8725-4358-a768-6e09303cb2ce">
      <Url>https://uicasiancomputerservices.sharepoint.com/sites/FS_Operations/_layouts/15/DocIdRedir.aspx?ID=W7NMRASTWERA-503339820-248133</Url>
      <Description>W7NMRASTWERA-503339820-248133</Description>
    </_dlc_DocIdUrl>
  </documentManagement>
</p:properties>
</file>

<file path=customXml/itemProps1.xml><?xml version="1.0" encoding="utf-8"?>
<ds:datastoreItem xmlns:ds="http://schemas.openxmlformats.org/officeDocument/2006/customXml" ds:itemID="{2697FF43-709C-4995-9D80-D0BA2A185839}"/>
</file>

<file path=customXml/itemProps2.xml><?xml version="1.0" encoding="utf-8"?>
<ds:datastoreItem xmlns:ds="http://schemas.openxmlformats.org/officeDocument/2006/customXml" ds:itemID="{4F38E9C3-0EAE-4C71-A941-F670D5C92345}"/>
</file>

<file path=customXml/itemProps3.xml><?xml version="1.0" encoding="utf-8"?>
<ds:datastoreItem xmlns:ds="http://schemas.openxmlformats.org/officeDocument/2006/customXml" ds:itemID="{612310CF-92A7-42D6-BF3C-411BBDA9FE6E}"/>
</file>

<file path=customXml/itemProps4.xml><?xml version="1.0" encoding="utf-8"?>
<ds:datastoreItem xmlns:ds="http://schemas.openxmlformats.org/officeDocument/2006/customXml" ds:itemID="{1E9398DF-2B53-4AD9-A4D0-C1EFFE69C1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2026-02-16T04:01:11Z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2b338e5e-4ee8-4194-bfc5-773922bd07ff</vt:lpwstr>
  </property>
</Properties>
</file>