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8_{2F652C0A-E824-4BA6-B1F9-B782ECA1DB0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2" l="1"/>
  <c r="E24" i="2"/>
  <c r="K24" i="2"/>
  <c r="L24" i="2"/>
  <c r="O24" i="2"/>
  <c r="P24" i="2"/>
  <c r="R24" i="2"/>
  <c r="S24" i="2"/>
  <c r="T24" i="2"/>
  <c r="U24" i="2"/>
  <c r="Y24" i="2"/>
  <c r="Z24" i="2"/>
  <c r="AA24" i="2"/>
  <c r="AC24" i="2"/>
  <c r="AE24" i="2"/>
  <c r="AH24" i="2"/>
  <c r="AI24" i="2"/>
  <c r="AK24" i="2"/>
  <c r="AL24" i="2"/>
  <c r="AM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I25" i="2"/>
  <c r="AM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I26" i="2"/>
  <c r="AK26" i="2"/>
  <c r="AL26" i="2"/>
  <c r="AM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E27" i="2"/>
  <c r="AF27" i="2"/>
  <c r="AG27" i="2"/>
  <c r="E28" i="2"/>
  <c r="K28" i="2"/>
  <c r="L28" i="2"/>
  <c r="O28" i="2"/>
  <c r="Q28" i="2"/>
  <c r="R28" i="2"/>
  <c r="S28" i="2"/>
  <c r="T28" i="2"/>
  <c r="Y28" i="2"/>
  <c r="Z28" i="2"/>
  <c r="AA28" i="2"/>
  <c r="AB28" i="2"/>
  <c r="AC28" i="2"/>
  <c r="AF28" i="2"/>
  <c r="AG28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6" i="2" l="1"/>
  <c r="B25" i="2"/>
  <c r="I6" i="2"/>
  <c r="D4" i="2"/>
  <c r="E4" i="2" s="1"/>
  <c r="D6" i="2"/>
  <c r="I5" i="2"/>
  <c r="D5" i="2"/>
  <c r="E5" i="2" s="1"/>
  <c r="C8" i="1"/>
  <c r="E6" i="2" l="1"/>
  <c r="B28" i="2"/>
  <c r="B27" i="2"/>
  <c r="B24" i="2"/>
</calcChain>
</file>

<file path=xl/sharedStrings.xml><?xml version="1.0" encoding="utf-8"?>
<sst xmlns="http://schemas.openxmlformats.org/spreadsheetml/2006/main" count="1005" uniqueCount="290">
  <si>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</si>
  <si>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</si>
  <si>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</si>
  <si>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</si>
  <si>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</si>
  <si>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</si>
  <si>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</si>
  <si>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</si>
  <si>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</si>
  <si>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</si>
  <si>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</si>
  <si>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</si>
  <si>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</si>
  <si>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</si>
  <si>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</si>
  <si>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</si>
  <si>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</si>
  <si>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</si>
  <si>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</si>
  <si>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</si>
  <si>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</si>
  <si>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</si>
  <si>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</si>
  <si>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</si>
  <si>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</si>
  <si>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</si>
  <si>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</si>
  <si>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</si>
  <si>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</si>
  <si>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</si>
  <si>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</si>
  <si>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</si>
  <si>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</si>
  <si>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</si>
  <si>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</si>
  <si>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</si>
  <si>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</si>
  <si>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</si>
  <si>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</si>
  <si>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</si>
  <si>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</si>
  <si>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</si>
  <si>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</si>
  <si>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</si>
  <si>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</si>
  <si>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</si>
  <si>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</si>
  <si>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</si>
  <si>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</si>
  <si>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</si>
  <si>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</si>
  <si>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</si>
  <si>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</si>
  <si>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</si>
  <si>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</si>
  <si>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</si>
  <si>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</si>
  <si>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</si>
  <si>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</si>
  <si>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</si>
  <si>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</si>
  <si>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</si>
  <si>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</si>
  <si>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</si>
  <si>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</si>
  <si>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</si>
  <si>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</si>
  <si>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</si>
  <si>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</si>
  <si>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</si>
  <si>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</si>
  <si>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</si>
  <si>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</si>
  <si>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</si>
  <si>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</si>
  <si>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</si>
  <si>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</si>
  <si>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</si>
  <si>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</si>
  <si>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</si>
  <si>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</si>
  <si>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</si>
  <si>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</si>
  <si>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</si>
  <si>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</si>
  <si>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</si>
  <si>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</si>
  <si>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</si>
  <si>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</si>
  <si>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</si>
  <si>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</si>
  <si>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</si>
  <si>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</si>
  <si>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</si>
  <si>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</si>
  <si>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</si>
  <si>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</si>
  <si>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</si>
  <si>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</si>
  <si>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</si>
  <si>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</si>
  <si>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</si>
  <si>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</si>
  <si>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</si>
  <si>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</si>
  <si>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</si>
  <si>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</si>
  <si>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</si>
  <si>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</si>
  <si>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</si>
  <si>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</si>
  <si>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</si>
  <si>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</si>
  <si>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</si>
  <si>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</si>
  <si>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</si>
  <si>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</si>
  <si>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</si>
  <si>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</si>
  <si>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</si>
  <si>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</si>
  <si>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</si>
  <si>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</si>
  <si>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</si>
  <si>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</si>
  <si>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</si>
  <si>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</si>
  <si>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</si>
  <si>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</si>
  <si>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</si>
  <si>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</si>
  <si>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</si>
  <si>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</si>
  <si>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</si>
  <si>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</si>
  <si>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</si>
  <si>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</si>
  <si>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</si>
  <si>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</si>
  <si>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</si>
  <si>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</si>
  <si>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</si>
  <si>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</si>
  <si>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</si>
  <si>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</si>
  <si>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</si>
  <si>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</si>
  <si>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</si>
  <si>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</si>
  <si>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</si>
  <si>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</si>
  <si>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</si>
  <si>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</si>
  <si>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</si>
  <si>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</si>
  <si>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</si>
  <si>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</si>
  <si>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</si>
  <si>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</si>
  <si>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</si>
  <si>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</si>
  <si>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</si>
  <si>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</si>
  <si>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</si>
  <si>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</si>
  <si>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</si>
  <si>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</si>
  <si>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</si>
  <si>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</si>
  <si>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</si>
  <si>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</si>
  <si>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</si>
  <si>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</si>
  <si>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</si>
  <si>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</si>
  <si>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</si>
  <si>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</si>
  <si>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</si>
  <si>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</si>
  <si>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</si>
  <si>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</si>
  <si>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</si>
  <si>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</si>
  <si>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</si>
  <si>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</si>
  <si>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</si>
  <si>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</si>
  <si>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</si>
  <si>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</si>
  <si>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</si>
  <si>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</si>
  <si>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</si>
  <si>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</si>
  <si>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</si>
  <si>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</si>
  <si>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</si>
  <si>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</si>
  <si>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</si>
  <si>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</si>
  <si>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</si>
  <si>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</si>
  <si>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</si>
  <si>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</si>
  <si>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</si>
  <si>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</si>
  <si>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</si>
  <si>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</si>
  <si>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</si>
  <si>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</si>
  <si>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</si>
  <si>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</si>
  <si>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</si>
  <si>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</si>
  <si>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</si>
  <si>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</si>
  <si>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</si>
  <si>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</si>
  <si>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</si>
  <si>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</si>
  <si>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</si>
  <si>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</si>
  <si>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</si>
  <si>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</si>
  <si>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</si>
  <si>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</si>
  <si>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</si>
  <si>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</si>
  <si>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</si>
  <si>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</si>
  <si>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</si>
  <si>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</si>
  <si>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</si>
  <si>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</si>
  <si>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</si>
  <si>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</si>
  <si>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</si>
  <si>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</si>
  <si>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</si>
  <si>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</si>
  <si>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=IFERROR(NF($E28,"U_CUSTREF"),"-")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</si>
  <si>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</si>
  <si>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</si>
  <si>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</si>
  <si>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</si>
  <si>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</si>
  <si>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</si>
  <si>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</si>
  <si>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=IF(K29="","Hide","Show")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</si>
  <si>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</si>
  <si>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</si>
  <si>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</si>
  <si>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</si>
  <si>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</si>
  <si>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</si>
  <si>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</si>
  <si>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</si>
  <si>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</si>
  <si>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</si>
  <si>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</si>
  <si>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</si>
  <si>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</si>
  <si>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</si>
  <si>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</si>
  <si>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</si>
  <si>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</si>
  <si>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</si>
  <si>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</si>
  <si>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</si>
  <si>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</si>
  <si>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</si>
  <si>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</si>
  <si>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</si>
  <si>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</si>
  <si>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=IFERROR(AE28/AB28,0)</t>
  </si>
  <si>
    <t>=IFERROR(NF($E29,"U_PONO"),"-")</t>
  </si>
  <si>
    <t>=IFERROR(AE29/AB29,0)</t>
  </si>
  <si>
    <t>="01/12/2025"</t>
  </si>
  <si>
    <t>="31/12/2025"</t>
  </si>
  <si>
    <t>="""UICACS"","""",""SQL="",""2=DOCNUM"",""33041144"",""14=CUSTREF"",""7452007465"",""14=U_CUSTREF"",""7452007465"",""15=DOCDATE"",""16/12/2025"",""15=TAXDATE"",""16/12/2025"",""14=CARDCODE"",""CN0245-SGD"",""14=CARDNAME"",""NATIONAL UNIVERSITY HEALTH SYSTEM PTE. LTD."",""14=ITEMCODE"",""MS9EM-"&amp;"00259GLP"",""14=ITEMNAME"",""MS WIN SERVER STANDARD CORE SLNG LSA 16L"",""10=QUANTITY"",""3.000000"",""14=U_PONO"",""961403"",""15=U_PODATE"","""",""10=U_TLINTCOS"",""0.000000"",""2=SLPCODE"",""101"",""14=SLPNAME"",""E0001-MM"",""14=MEMO"",""MELIZA MARQUEZ"",""14=CONTACTNAME"",""E-INVOICE(A"&amp;"P DIRECT)"",""10=LINETOTAL"",""5293.650000"",""14=U_ENR"","""",""14=U_MSENR"",""S7138270"",""14=U_MSPCN"",""AB57EDFE"",""14=ADDRESS2"",""Department: EndeavourX_x000D_NATIONAL UNIVERSITY HEALTH SYSTEM PTE LTD Tower Block, 1E KENT RIDGE ROAD- Level: 13  SINGAPORE 119228_x000D_Contact Pers"&amp;"on: Chin Han Sheng_x000D_TEL: 85180321_x000D_FAX: _x000D_EMAIL: Han_Sheng_CHIN@nuhs.edu.sg"""</t>
  </si>
  <si>
    <t>="""UICACS"","""",""SQL="",""2=DOCNUM"",""33041146"",""14=CUSTREF"",""7565018289"",""14=U_CUSTREF"",""7565018289"",""15=DOCDATE"",""16/12/2025"",""15=TAXDATE"",""16/12/2025"",""14=CARDCODE"",""CA0213-SGD"",""14=CARDNAME"",""KHOO TECK PUAT HOSPITAL PTE. LTD."",""14=ITEMCODE"",""MS7NQ-00300GLP"","&amp;"""14=ITEMNAME"",""MS SQL SERVER STANDARD CORE SLNG LSA 2L"",""10=QUANTITY"",""2.000000"",""14=U_PONO"",""961386"",""15=U_PODATE"",""15/12/2025"",""10=U_TLINTCOS"",""0.000000"",""2=SLPCODE"",""132"",""14=SLPNAME"",""E0001-CS"",""14=MEMO"",""WENDY KUM CHIOU SZE"",""14=CONTACTNAME"",""E-INVOI"&amp;"CE (AP DIRECT)"",""10=LINETOTAL"",""11830.500000"",""14=U_ENR"","""",""14=U_MSENR"",""S7138270"",""14=U_MSPCN"",""9BA9F0ED"",""14=ADDRESS2"",""ERICIA GOH_x000D_KHOO TECK PUAT HOSPITAL 90 YISHUN CENTRAL MMD CENTRAL STORE SINGAPORE 768828_x000D_TEE KEAT KEE/LUKE KOH/ERICIA GOH HAE SHAN_x000D_TE"&amp;"L: _x000D_FAX: _x000D_EMAIL: Tee.keat.kee@synapxe.sg"""</t>
  </si>
  <si>
    <t>="""UICACS"","""",""SQL="",""2=DOCNUM"",""33041193"",""14=CUSTREF"",""2025001390"",""14=U_CUSTREF"",""2025001390"",""15=DOCDATE"",""22/12/2025"",""15=TAXDATE"",""22/12/2025"",""14=CARDCODE"",""CR0098-SGD"",""14=CARDNAME"",""REN CI HOSPITAL"",""14=ITEMCODE"",""MSEP2-27380GLP"",""14=ITEMNAME"",""MS "&amp;"OFFICE STANDARD 2024 SLNG LTSC"",""10=QUANTITY"",""50.000000"",""14=U_PONO"",""961514"",""15=U_PODATE"",""22/12/2025"",""10=U_TLINTCOS"",""0.000000"",""2=SLPCODE"",""132"",""14=SLPNAME"",""E0001-CS"",""14=MEMO"",""WENDY KUM CHIOU SZE"",""14=CONTACTNAME"",""ACCOUNTS PAYABLE"",""10=LINETOTA"&amp;"L"",""21561.000000"",""14=U_ENR"","""",""14=U_MSENR"",""S7138270"",""14=U_MSPCN"",""AED5984D"",""14=ADDRESS2"",""ALVIN/ERIC_x000D_REN CI HOSPITAL 71 IRRAWADDY ROAD  _x000D_ALVIN(63556519/97252998)/ERIC(63556603)_x000D_TEL: _x000D_FAX: _x000D_EMAIL:"""</t>
  </si>
  <si>
    <t>=IFERROR(NF($E28,"U_PODATE"),"-")</t>
  </si>
  <si>
    <t>=IFERROR(NF($E29,"U_PODATE"),"-")</t>
  </si>
  <si>
    <t>=SUBTOTAL(9,AD24:AD30)</t>
  </si>
  <si>
    <t>=SUBTOTAL(9,AE24:AE30)</t>
  </si>
  <si>
    <t xml:space="preserve">UIC PO </t>
  </si>
  <si>
    <t>PERPETUAL LICENSE</t>
  </si>
  <si>
    <t>01.01.2026</t>
  </si>
  <si>
    <t>31.10.2028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</si>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</sst>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6" borderId="0" xfId="0" applyNumberFormat="1" applyFill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"01/12/2025"</f>
        <v>01/12/2025</v>
      </c>
    </row>
    <row r="4" spans="1:6">
      <c r="A4" s="1" t="s">
        <v>0</v>
      </c>
      <c r="B4" s="4" t="s">
        <v>6</v>
      </c>
      <c r="C4" s="5" t="str">
        <f>"31/12/2025"</f>
        <v>31/12/2025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01/Dec/2025..31/Dec/2025</v>
      </c>
    </row>
    <row r="9" spans="1:6">
      <c r="A9" s="1" t="s">
        <v>9</v>
      </c>
      <c r="C9" s="3" t="str">
        <f>TEXT($C$3,"yyyyMMdd") &amp; ".." &amp; TEXT($C$4,"yyyyMMdd")</f>
        <v>20251201..20251231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AE3C-D09C-40F2-9F81-08D101E8A32C}">
  <dimension ref="A1:AT31"/>
  <sheetViews>
    <sheetView workbookViewId="0"/>
  </sheetViews>
  <sheetFormatPr defaultRowHeight="15"/>
  <sheetData>
    <row r="1" spans="1:46">
      <c r="A1" s="63" t="s">
        <v>260</v>
      </c>
      <c r="B1" s="63" t="s">
        <v>46</v>
      </c>
      <c r="C1" s="63" t="s">
        <v>7</v>
      </c>
      <c r="D1" s="63" t="s">
        <v>7</v>
      </c>
      <c r="E1" s="63" t="s">
        <v>7</v>
      </c>
      <c r="F1" s="63" t="s">
        <v>7</v>
      </c>
      <c r="G1" s="63" t="s">
        <v>7</v>
      </c>
      <c r="H1" s="63" t="s">
        <v>7</v>
      </c>
      <c r="I1" s="63" t="s">
        <v>7</v>
      </c>
      <c r="J1" s="63" t="s">
        <v>51</v>
      </c>
      <c r="K1" s="63" t="s">
        <v>18</v>
      </c>
      <c r="L1" s="63" t="s">
        <v>18</v>
      </c>
      <c r="O1" s="63" t="s">
        <v>18</v>
      </c>
      <c r="Q1" s="63" t="s">
        <v>18</v>
      </c>
      <c r="R1" s="63" t="s">
        <v>18</v>
      </c>
      <c r="S1" s="63" t="s">
        <v>18</v>
      </c>
      <c r="T1" s="63" t="s">
        <v>18</v>
      </c>
      <c r="V1" s="63" t="s">
        <v>18</v>
      </c>
      <c r="Y1" s="63" t="s">
        <v>7</v>
      </c>
      <c r="Z1" s="63" t="s">
        <v>7</v>
      </c>
      <c r="AA1" s="63" t="s">
        <v>18</v>
      </c>
      <c r="AB1" s="63" t="s">
        <v>18</v>
      </c>
      <c r="AC1" s="63" t="s">
        <v>18</v>
      </c>
      <c r="AJ1" s="63" t="s">
        <v>18</v>
      </c>
      <c r="AK1" s="63" t="s">
        <v>18</v>
      </c>
      <c r="AR1" s="63" t="s">
        <v>7</v>
      </c>
      <c r="AS1" s="63" t="s">
        <v>7</v>
      </c>
      <c r="AT1" s="63" t="s">
        <v>7</v>
      </c>
    </row>
    <row r="2" spans="1:46">
      <c r="A2" s="63" t="s">
        <v>7</v>
      </c>
      <c r="D2" s="63" t="s">
        <v>19</v>
      </c>
      <c r="E2" s="63" t="s">
        <v>108</v>
      </c>
    </row>
    <row r="3" spans="1:46">
      <c r="A3" s="63" t="s">
        <v>7</v>
      </c>
      <c r="D3" s="63" t="s">
        <v>22</v>
      </c>
      <c r="E3" s="63" t="s">
        <v>20</v>
      </c>
      <c r="F3" s="63" t="s">
        <v>21</v>
      </c>
      <c r="G3" s="63" t="s">
        <v>23</v>
      </c>
      <c r="H3" s="63" t="s">
        <v>47</v>
      </c>
      <c r="I3" s="63" t="s">
        <v>24</v>
      </c>
    </row>
    <row r="4" spans="1:46">
      <c r="A4" s="63" t="s">
        <v>7</v>
      </c>
      <c r="C4" s="63" t="s">
        <v>11</v>
      </c>
      <c r="D4" s="63" t="s">
        <v>109</v>
      </c>
      <c r="E4" s="63" t="s">
        <v>110</v>
      </c>
      <c r="F4" s="63" t="s">
        <v>96</v>
      </c>
      <c r="G4" s="63" t="s">
        <v>25</v>
      </c>
      <c r="H4" s="63" t="s">
        <v>111</v>
      </c>
    </row>
    <row r="5" spans="1:46">
      <c r="A5" s="63" t="s">
        <v>7</v>
      </c>
      <c r="C5" s="63" t="s">
        <v>10</v>
      </c>
      <c r="D5" s="63" t="s">
        <v>112</v>
      </c>
      <c r="E5" s="63" t="s">
        <v>113</v>
      </c>
      <c r="F5" s="63" t="s">
        <v>96</v>
      </c>
      <c r="G5" s="63" t="s">
        <v>25</v>
      </c>
      <c r="H5" s="63" t="s">
        <v>111</v>
      </c>
      <c r="I5" s="63" t="s">
        <v>114</v>
      </c>
    </row>
    <row r="6" spans="1:46">
      <c r="A6" s="63" t="s">
        <v>7</v>
      </c>
      <c r="C6" s="63" t="s">
        <v>41</v>
      </c>
      <c r="D6" s="63" t="s">
        <v>115</v>
      </c>
      <c r="E6" s="63" t="s">
        <v>116</v>
      </c>
      <c r="F6" s="63" t="s">
        <v>96</v>
      </c>
      <c r="G6" s="63" t="s">
        <v>25</v>
      </c>
      <c r="H6" s="63" t="s">
        <v>111</v>
      </c>
      <c r="I6" s="63" t="s">
        <v>117</v>
      </c>
    </row>
    <row r="7" spans="1:46">
      <c r="A7" s="63" t="s">
        <v>7</v>
      </c>
    </row>
    <row r="8" spans="1:46">
      <c r="A8" s="63" t="s">
        <v>7</v>
      </c>
    </row>
    <row r="9" spans="1:46">
      <c r="A9" s="63" t="s">
        <v>7</v>
      </c>
    </row>
    <row r="10" spans="1:46">
      <c r="A10" s="63" t="s">
        <v>7</v>
      </c>
    </row>
    <row r="11" spans="1:46">
      <c r="A11" s="63" t="s">
        <v>7</v>
      </c>
      <c r="C11" s="63" t="s">
        <v>27</v>
      </c>
      <c r="E11" s="63" t="s">
        <v>118</v>
      </c>
    </row>
    <row r="12" spans="1:46">
      <c r="A12" s="63" t="s">
        <v>7</v>
      </c>
      <c r="C12" s="63" t="s">
        <v>28</v>
      </c>
      <c r="E12" s="63" t="s">
        <v>119</v>
      </c>
    </row>
    <row r="13" spans="1:46">
      <c r="A13" s="63" t="s">
        <v>7</v>
      </c>
      <c r="C13" s="63" t="s">
        <v>42</v>
      </c>
      <c r="E13" s="63" t="s">
        <v>120</v>
      </c>
    </row>
    <row r="14" spans="1:46">
      <c r="A14" s="63" t="s">
        <v>7</v>
      </c>
      <c r="C14" s="63" t="s">
        <v>39</v>
      </c>
      <c r="E14" s="63" t="s">
        <v>121</v>
      </c>
    </row>
    <row r="15" spans="1:46">
      <c r="A15" s="63" t="s">
        <v>7</v>
      </c>
      <c r="C15" s="63" t="s">
        <v>43</v>
      </c>
      <c r="E15" s="63" t="s">
        <v>122</v>
      </c>
    </row>
    <row r="16" spans="1:46">
      <c r="A16" s="63" t="s">
        <v>7</v>
      </c>
      <c r="C16" s="63" t="s">
        <v>44</v>
      </c>
      <c r="E16" s="63" t="s">
        <v>123</v>
      </c>
    </row>
    <row r="17" spans="1:43">
      <c r="A17" s="63" t="s">
        <v>7</v>
      </c>
    </row>
    <row r="18" spans="1:43">
      <c r="A18" s="63" t="s">
        <v>7</v>
      </c>
    </row>
    <row r="21" spans="1:43">
      <c r="K21" s="63" t="s">
        <v>53</v>
      </c>
    </row>
    <row r="23" spans="1:43">
      <c r="E23" s="63" t="s">
        <v>29</v>
      </c>
      <c r="K23" s="63" t="s">
        <v>75</v>
      </c>
      <c r="L23" s="63" t="s">
        <v>76</v>
      </c>
      <c r="M23" s="63" t="s">
        <v>14</v>
      </c>
      <c r="N23" s="63" t="s">
        <v>16</v>
      </c>
      <c r="O23" s="63" t="s">
        <v>30</v>
      </c>
      <c r="P23" s="63" t="s">
        <v>33</v>
      </c>
      <c r="Q23" s="63" t="s">
        <v>77</v>
      </c>
      <c r="R23" s="63" t="s">
        <v>31</v>
      </c>
      <c r="S23" s="63" t="s">
        <v>38</v>
      </c>
      <c r="T23" s="63" t="s">
        <v>34</v>
      </c>
      <c r="U23" s="63" t="s">
        <v>17</v>
      </c>
      <c r="V23" s="63" t="s">
        <v>17</v>
      </c>
      <c r="W23" s="63" t="s">
        <v>79</v>
      </c>
      <c r="X23" s="63" t="s">
        <v>80</v>
      </c>
      <c r="Y23" s="63" t="s">
        <v>36</v>
      </c>
      <c r="Z23" s="63" t="s">
        <v>12</v>
      </c>
      <c r="AA23" s="63" t="s">
        <v>32</v>
      </c>
      <c r="AB23" s="63" t="s">
        <v>13</v>
      </c>
      <c r="AC23" s="63" t="s">
        <v>37</v>
      </c>
      <c r="AD23" s="63" t="s">
        <v>56</v>
      </c>
      <c r="AE23" s="63" t="s">
        <v>57</v>
      </c>
      <c r="AF23" s="63" t="s">
        <v>81</v>
      </c>
      <c r="AG23" s="63" t="s">
        <v>82</v>
      </c>
      <c r="AH23" s="63" t="s">
        <v>83</v>
      </c>
      <c r="AI23" s="63" t="s">
        <v>84</v>
      </c>
      <c r="AJ23" s="63" t="s">
        <v>85</v>
      </c>
      <c r="AK23" s="63" t="s">
        <v>86</v>
      </c>
      <c r="AL23" s="63" t="s">
        <v>87</v>
      </c>
      <c r="AM23" s="63" t="s">
        <v>88</v>
      </c>
      <c r="AN23" s="63" t="s">
        <v>89</v>
      </c>
      <c r="AO23" s="63" t="s">
        <v>90</v>
      </c>
      <c r="AP23" s="63" t="s">
        <v>91</v>
      </c>
      <c r="AQ23" s="63" t="s">
        <v>92</v>
      </c>
    </row>
    <row r="24" spans="1:43">
      <c r="B24" s="63" t="s">
        <v>124</v>
      </c>
      <c r="C24" s="63" t="s">
        <v>48</v>
      </c>
      <c r="E24" s="63" t="s">
        <v>125</v>
      </c>
      <c r="K24" s="63" t="s">
        <v>126</v>
      </c>
      <c r="L24" s="63" t="s">
        <v>127</v>
      </c>
      <c r="M24" s="63" t="s">
        <v>128</v>
      </c>
      <c r="N24" s="63" t="s">
        <v>129</v>
      </c>
      <c r="O24" s="63" t="s">
        <v>130</v>
      </c>
      <c r="P24" s="63" t="s">
        <v>131</v>
      </c>
      <c r="Q24" s="63" t="s">
        <v>78</v>
      </c>
      <c r="R24" s="63" t="s">
        <v>132</v>
      </c>
      <c r="S24" s="63" t="s">
        <v>133</v>
      </c>
      <c r="T24" s="63" t="s">
        <v>134</v>
      </c>
      <c r="U24" s="63" t="s">
        <v>261</v>
      </c>
      <c r="V24" s="63" t="s">
        <v>135</v>
      </c>
      <c r="W24" s="63" t="s">
        <v>136</v>
      </c>
      <c r="X24" s="63" t="s">
        <v>262</v>
      </c>
      <c r="Y24" s="63" t="s">
        <v>137</v>
      </c>
      <c r="Z24" s="63" t="s">
        <v>138</v>
      </c>
      <c r="AA24" s="63" t="s">
        <v>139</v>
      </c>
      <c r="AB24" s="63" t="s">
        <v>140</v>
      </c>
      <c r="AC24" s="63" t="s">
        <v>141</v>
      </c>
      <c r="AD24" s="63" t="s">
        <v>263</v>
      </c>
      <c r="AE24" s="63" t="s">
        <v>142</v>
      </c>
      <c r="AF24" s="63" t="s">
        <v>143</v>
      </c>
      <c r="AG24" s="63" t="s">
        <v>142</v>
      </c>
      <c r="AH24" s="63" t="s">
        <v>93</v>
      </c>
      <c r="AI24" s="63" t="s">
        <v>144</v>
      </c>
      <c r="AJ24" s="63" t="s">
        <v>78</v>
      </c>
      <c r="AK24" s="63" t="s">
        <v>94</v>
      </c>
      <c r="AL24" s="63" t="s">
        <v>137</v>
      </c>
      <c r="AM24" s="63" t="s">
        <v>138</v>
      </c>
      <c r="AN24" s="63" t="s">
        <v>145</v>
      </c>
      <c r="AO24" s="63" t="s">
        <v>146</v>
      </c>
      <c r="AP24" s="63" t="s">
        <v>147</v>
      </c>
      <c r="AQ24" s="63" t="s">
        <v>148</v>
      </c>
    </row>
    <row r="25" spans="1:43">
      <c r="A25" s="63" t="s">
        <v>184</v>
      </c>
      <c r="B25" s="63" t="s">
        <v>149</v>
      </c>
      <c r="C25" s="63" t="s">
        <v>48</v>
      </c>
      <c r="E25" s="63" t="s">
        <v>278</v>
      </c>
      <c r="K25" s="63" t="s">
        <v>188</v>
      </c>
      <c r="L25" s="63" t="s">
        <v>189</v>
      </c>
      <c r="M25" s="63" t="s">
        <v>151</v>
      </c>
      <c r="N25" s="63" t="s">
        <v>152</v>
      </c>
      <c r="O25" s="63" t="s">
        <v>153</v>
      </c>
      <c r="P25" s="63" t="s">
        <v>190</v>
      </c>
      <c r="Q25" s="63" t="s">
        <v>78</v>
      </c>
      <c r="R25" s="63" t="s">
        <v>154</v>
      </c>
      <c r="S25" s="63" t="s">
        <v>155</v>
      </c>
      <c r="T25" s="63" t="s">
        <v>157</v>
      </c>
      <c r="U25" s="63" t="s">
        <v>165</v>
      </c>
      <c r="V25" s="63" t="s">
        <v>191</v>
      </c>
      <c r="W25" s="63" t="s">
        <v>192</v>
      </c>
      <c r="X25" s="63" t="s">
        <v>267</v>
      </c>
      <c r="Y25" s="63" t="s">
        <v>156</v>
      </c>
      <c r="Z25" s="63" t="s">
        <v>158</v>
      </c>
      <c r="AA25" s="63" t="s">
        <v>159</v>
      </c>
      <c r="AB25" s="63" t="s">
        <v>160</v>
      </c>
      <c r="AC25" s="63" t="s">
        <v>161</v>
      </c>
      <c r="AD25" s="63" t="s">
        <v>264</v>
      </c>
      <c r="AE25" s="63" t="s">
        <v>162</v>
      </c>
      <c r="AF25" s="63" t="s">
        <v>193</v>
      </c>
      <c r="AG25" s="63" t="s">
        <v>162</v>
      </c>
      <c r="AH25" s="63" t="s">
        <v>93</v>
      </c>
      <c r="AI25" s="63" t="s">
        <v>163</v>
      </c>
      <c r="AJ25" s="63" t="s">
        <v>78</v>
      </c>
      <c r="AK25" s="63" t="s">
        <v>94</v>
      </c>
      <c r="AL25" s="63" t="s">
        <v>156</v>
      </c>
      <c r="AM25" s="63" t="s">
        <v>158</v>
      </c>
      <c r="AN25" s="63" t="s">
        <v>194</v>
      </c>
      <c r="AO25" s="63" t="s">
        <v>195</v>
      </c>
      <c r="AP25" s="63" t="s">
        <v>196</v>
      </c>
      <c r="AQ25" s="63" t="s">
        <v>197</v>
      </c>
    </row>
    <row r="26" spans="1:43">
      <c r="A26" s="63" t="s">
        <v>184</v>
      </c>
      <c r="B26" s="63" t="s">
        <v>166</v>
      </c>
      <c r="C26" s="63" t="s">
        <v>48</v>
      </c>
      <c r="E26" s="63" t="s">
        <v>279</v>
      </c>
      <c r="K26" s="63" t="s">
        <v>198</v>
      </c>
      <c r="L26" s="63" t="s">
        <v>199</v>
      </c>
      <c r="M26" s="63" t="s">
        <v>168</v>
      </c>
      <c r="N26" s="63" t="s">
        <v>169</v>
      </c>
      <c r="O26" s="63" t="s">
        <v>170</v>
      </c>
      <c r="P26" s="63" t="s">
        <v>200</v>
      </c>
      <c r="Q26" s="63" t="s">
        <v>78</v>
      </c>
      <c r="R26" s="63" t="s">
        <v>171</v>
      </c>
      <c r="S26" s="63" t="s">
        <v>172</v>
      </c>
      <c r="T26" s="63" t="s">
        <v>174</v>
      </c>
      <c r="U26" s="63" t="s">
        <v>181</v>
      </c>
      <c r="V26" s="63" t="s">
        <v>201</v>
      </c>
      <c r="W26" s="63" t="s">
        <v>202</v>
      </c>
      <c r="X26" s="63" t="s">
        <v>268</v>
      </c>
      <c r="Y26" s="63" t="s">
        <v>173</v>
      </c>
      <c r="Z26" s="63" t="s">
        <v>175</v>
      </c>
      <c r="AA26" s="63" t="s">
        <v>176</v>
      </c>
      <c r="AB26" s="63" t="s">
        <v>177</v>
      </c>
      <c r="AC26" s="63" t="s">
        <v>178</v>
      </c>
      <c r="AD26" s="63" t="s">
        <v>265</v>
      </c>
      <c r="AE26" s="63" t="s">
        <v>179</v>
      </c>
      <c r="AF26" s="63" t="s">
        <v>203</v>
      </c>
      <c r="AG26" s="63" t="s">
        <v>179</v>
      </c>
      <c r="AH26" s="63" t="s">
        <v>93</v>
      </c>
      <c r="AI26" s="63" t="s">
        <v>204</v>
      </c>
      <c r="AJ26" s="63" t="s">
        <v>78</v>
      </c>
      <c r="AK26" s="63" t="s">
        <v>94</v>
      </c>
      <c r="AL26" s="63" t="s">
        <v>173</v>
      </c>
      <c r="AM26" s="63" t="s">
        <v>175</v>
      </c>
      <c r="AN26" s="63" t="s">
        <v>205</v>
      </c>
      <c r="AO26" s="63" t="s">
        <v>206</v>
      </c>
      <c r="AP26" s="63" t="s">
        <v>207</v>
      </c>
      <c r="AQ26" s="63" t="s">
        <v>208</v>
      </c>
    </row>
    <row r="27" spans="1:43">
      <c r="A27" s="63" t="s">
        <v>184</v>
      </c>
      <c r="B27" s="63" t="s">
        <v>209</v>
      </c>
      <c r="C27" s="63" t="s">
        <v>48</v>
      </c>
      <c r="E27" s="63" t="s">
        <v>280</v>
      </c>
      <c r="K27" s="63" t="s">
        <v>210</v>
      </c>
      <c r="L27" s="63" t="s">
        <v>211</v>
      </c>
      <c r="M27" s="63" t="s">
        <v>212</v>
      </c>
      <c r="N27" s="63" t="s">
        <v>213</v>
      </c>
      <c r="O27" s="63" t="s">
        <v>214</v>
      </c>
      <c r="P27" s="63" t="s">
        <v>215</v>
      </c>
      <c r="Q27" s="63" t="s">
        <v>78</v>
      </c>
      <c r="R27" s="63" t="s">
        <v>216</v>
      </c>
      <c r="S27" s="63" t="s">
        <v>217</v>
      </c>
      <c r="T27" s="63" t="s">
        <v>218</v>
      </c>
      <c r="U27" s="63" t="s">
        <v>269</v>
      </c>
      <c r="V27" s="63" t="s">
        <v>219</v>
      </c>
      <c r="W27" s="63" t="s">
        <v>220</v>
      </c>
      <c r="X27" s="63" t="s">
        <v>270</v>
      </c>
      <c r="Y27" s="63" t="s">
        <v>221</v>
      </c>
      <c r="Z27" s="63" t="s">
        <v>222</v>
      </c>
      <c r="AA27" s="63" t="s">
        <v>223</v>
      </c>
      <c r="AB27" s="63" t="s">
        <v>224</v>
      </c>
      <c r="AC27" s="63" t="s">
        <v>225</v>
      </c>
      <c r="AD27" s="63" t="s">
        <v>271</v>
      </c>
      <c r="AE27" s="63" t="s">
        <v>226</v>
      </c>
      <c r="AF27" s="63" t="s">
        <v>227</v>
      </c>
      <c r="AG27" s="63" t="s">
        <v>226</v>
      </c>
      <c r="AH27" s="63" t="s">
        <v>93</v>
      </c>
      <c r="AI27" s="63" t="s">
        <v>228</v>
      </c>
      <c r="AJ27" s="63" t="s">
        <v>78</v>
      </c>
      <c r="AK27" s="63" t="s">
        <v>94</v>
      </c>
      <c r="AL27" s="63" t="s">
        <v>221</v>
      </c>
      <c r="AM27" s="63" t="s">
        <v>222</v>
      </c>
      <c r="AN27" s="63" t="s">
        <v>229</v>
      </c>
      <c r="AO27" s="63" t="s">
        <v>230</v>
      </c>
      <c r="AP27" s="63" t="s">
        <v>231</v>
      </c>
      <c r="AQ27" s="63" t="s">
        <v>232</v>
      </c>
    </row>
    <row r="28" spans="1:43">
      <c r="B28" s="63" t="s">
        <v>233</v>
      </c>
      <c r="C28" s="63" t="s">
        <v>49</v>
      </c>
      <c r="E28" s="63" t="s">
        <v>150</v>
      </c>
      <c r="K28" s="63" t="s">
        <v>234</v>
      </c>
      <c r="L28" s="63" t="s">
        <v>235</v>
      </c>
      <c r="O28" s="63" t="s">
        <v>236</v>
      </c>
      <c r="Q28" s="63" t="s">
        <v>237</v>
      </c>
      <c r="R28" s="63" t="s">
        <v>238</v>
      </c>
      <c r="S28" s="63" t="s">
        <v>240</v>
      </c>
      <c r="T28" s="63" t="s">
        <v>239</v>
      </c>
      <c r="V28" s="63" t="s">
        <v>78</v>
      </c>
      <c r="Y28" s="63" t="s">
        <v>240</v>
      </c>
      <c r="Z28" s="63" t="s">
        <v>241</v>
      </c>
      <c r="AA28" s="63" t="s">
        <v>242</v>
      </c>
      <c r="AB28" s="63" t="s">
        <v>243</v>
      </c>
      <c r="AC28" s="63" t="s">
        <v>244</v>
      </c>
      <c r="AD28" s="63" t="s">
        <v>273</v>
      </c>
      <c r="AE28" s="63" t="s">
        <v>245</v>
      </c>
      <c r="AI28" s="63" t="s">
        <v>246</v>
      </c>
      <c r="AJ28" s="63" t="s">
        <v>281</v>
      </c>
      <c r="AK28" s="63" t="s">
        <v>272</v>
      </c>
    </row>
    <row r="29" spans="1:43">
      <c r="B29" s="63" t="s">
        <v>247</v>
      </c>
      <c r="C29" s="63" t="s">
        <v>50</v>
      </c>
      <c r="E29" s="63" t="s">
        <v>167</v>
      </c>
      <c r="K29" s="63" t="s">
        <v>248</v>
      </c>
      <c r="L29" s="63" t="s">
        <v>249</v>
      </c>
      <c r="O29" s="63" t="s">
        <v>250</v>
      </c>
      <c r="Q29" s="63" t="s">
        <v>251</v>
      </c>
      <c r="R29" s="63" t="s">
        <v>252</v>
      </c>
      <c r="S29" s="63" t="s">
        <v>254</v>
      </c>
      <c r="T29" s="63" t="s">
        <v>253</v>
      </c>
      <c r="V29" s="63" t="s">
        <v>78</v>
      </c>
      <c r="Y29" s="63" t="s">
        <v>254</v>
      </c>
      <c r="Z29" s="63" t="s">
        <v>255</v>
      </c>
      <c r="AA29" s="63" t="s">
        <v>256</v>
      </c>
      <c r="AB29" s="63" t="s">
        <v>257</v>
      </c>
      <c r="AC29" s="63" t="s">
        <v>258</v>
      </c>
      <c r="AD29" s="63" t="s">
        <v>275</v>
      </c>
      <c r="AE29" s="63" t="s">
        <v>259</v>
      </c>
      <c r="AJ29" s="63" t="s">
        <v>282</v>
      </c>
      <c r="AK29" s="63" t="s">
        <v>274</v>
      </c>
    </row>
    <row r="31" spans="1:43">
      <c r="AD31" s="63" t="s">
        <v>283</v>
      </c>
      <c r="AE31" s="63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7"/>
  <sheetViews>
    <sheetView tabSelected="1" topLeftCell="K21" zoomScale="85" zoomScaleNormal="85" workbookViewId="0">
      <selection activeCell="U34" sqref="U34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0" bestFit="1" customWidth="1"/>
    <col min="12" max="12" width="6.28515625" style="20" bestFit="1" customWidth="1"/>
    <col min="13" max="13" width="10.7109375" style="4" customWidth="1"/>
    <col min="14" max="14" width="10.7109375" style="20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31.85546875" style="4" customWidth="1"/>
    <col min="20" max="20" width="15.140625" style="3" bestFit="1" customWidth="1"/>
    <col min="21" max="21" width="15.140625" style="3" customWidth="1"/>
    <col min="22" max="22" width="10.855468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17.85546875" style="67" customWidth="1"/>
    <col min="30" max="30" width="8.5703125" style="4" customWidth="1"/>
    <col min="31" max="31" width="9.7109375" style="3" customWidth="1"/>
    <col min="32" max="32" width="10.7109375" style="4" bestFit="1" customWidth="1"/>
    <col min="33" max="33" width="18.28515625" style="4" bestFit="1" customWidth="1"/>
    <col min="34" max="34" width="10.5703125" style="4" bestFit="1" customWidth="1"/>
    <col min="35" max="35" width="41.85546875" style="36" customWidth="1"/>
    <col min="36" max="36" width="33.5703125" style="36" customWidth="1"/>
    <col min="37" max="37" width="18.140625" style="4" customWidth="1"/>
    <col min="38" max="38" width="18.42578125" style="20" customWidth="1"/>
    <col min="39" max="39" width="19" style="20" customWidth="1"/>
    <col min="40" max="40" width="20" style="20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1" t="s">
        <v>18</v>
      </c>
      <c r="L1" s="21" t="s">
        <v>18</v>
      </c>
      <c r="N1" s="21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2" t="s">
        <v>18</v>
      </c>
      <c r="AE1" s="2"/>
      <c r="AF1" s="1" t="s">
        <v>18</v>
      </c>
      <c r="AG1" s="1" t="s">
        <v>18</v>
      </c>
      <c r="AI1" s="35"/>
      <c r="AJ1" s="35"/>
      <c r="AL1" s="21"/>
      <c r="AM1" s="21"/>
      <c r="AN1" s="21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2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2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2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3"/>
    </row>
    <row r="9" spans="1:42" hidden="1">
      <c r="A9" s="1" t="s">
        <v>7</v>
      </c>
      <c r="K9" s="43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20251201..20251231</v>
      </c>
      <c r="K11" s="43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3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3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3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5" hidden="1">
      <c r="A17" s="1" t="s">
        <v>7</v>
      </c>
    </row>
    <row r="18" spans="1:45" s="23" customFormat="1" hidden="1">
      <c r="A18" s="23" t="s">
        <v>7</v>
      </c>
      <c r="I18" s="24"/>
      <c r="K18" s="25"/>
      <c r="L18" s="25"/>
      <c r="N18" s="25"/>
      <c r="O18" s="26"/>
      <c r="P18" s="26"/>
      <c r="T18" s="27"/>
      <c r="U18" s="27"/>
      <c r="V18" s="27"/>
      <c r="AC18" s="68"/>
      <c r="AE18" s="27"/>
      <c r="AI18" s="37"/>
      <c r="AJ18" s="37"/>
      <c r="AL18" s="25"/>
      <c r="AM18" s="25"/>
      <c r="AN18" s="25"/>
    </row>
    <row r="20" spans="1:45" ht="15.75">
      <c r="K20" s="19"/>
      <c r="L20" s="19"/>
      <c r="M20" s="44"/>
      <c r="N20" s="19"/>
      <c r="O20" s="19"/>
      <c r="P20" s="19"/>
      <c r="Q20" s="19"/>
      <c r="R20" s="19"/>
      <c r="S20" s="19"/>
      <c r="T20" s="22"/>
      <c r="U20" s="22"/>
      <c r="V20" s="22"/>
      <c r="W20" s="19"/>
      <c r="X20" s="19"/>
      <c r="Y20" s="19"/>
      <c r="Z20" s="19"/>
      <c r="AA20" s="19"/>
      <c r="AB20" s="19"/>
      <c r="AC20" s="22"/>
      <c r="AD20" s="19"/>
      <c r="AE20" s="22"/>
      <c r="AF20" s="19"/>
      <c r="AG20" s="19"/>
      <c r="AH20" s="19"/>
    </row>
    <row r="21" spans="1:45" s="41" customFormat="1" ht="18.75">
      <c r="A21" s="40"/>
      <c r="B21" s="40"/>
      <c r="I21" s="42"/>
      <c r="K21" s="64" t="s">
        <v>53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</row>
    <row r="22" spans="1:45" ht="15.75">
      <c r="K22" s="19"/>
      <c r="L22" s="19"/>
      <c r="M22" s="44"/>
      <c r="N22" s="19"/>
      <c r="O22" s="19"/>
      <c r="P22" s="19"/>
      <c r="Q22" s="19"/>
      <c r="R22" s="19"/>
      <c r="S22" s="19"/>
      <c r="T22" s="22"/>
      <c r="U22" s="22"/>
      <c r="V22" s="22"/>
      <c r="W22" s="19"/>
      <c r="X22" s="19"/>
      <c r="Y22" s="19"/>
      <c r="Z22" s="19"/>
      <c r="AA22" s="19"/>
      <c r="AB22" s="19"/>
      <c r="AC22" s="22"/>
      <c r="AD22" s="19"/>
      <c r="AE22" s="22"/>
      <c r="AF22" s="19"/>
      <c r="AG22" s="19"/>
      <c r="AH22" s="19"/>
    </row>
    <row r="23" spans="1:45" s="52" customFormat="1" ht="47.25">
      <c r="A23" s="51"/>
      <c r="B23" s="51"/>
      <c r="E23" s="53" t="s">
        <v>29</v>
      </c>
      <c r="I23" s="54"/>
      <c r="K23" s="48" t="s">
        <v>75</v>
      </c>
      <c r="L23" s="48" t="s">
        <v>76</v>
      </c>
      <c r="M23" s="48" t="s">
        <v>14</v>
      </c>
      <c r="N23" s="48" t="s">
        <v>16</v>
      </c>
      <c r="O23" s="55" t="s">
        <v>30</v>
      </c>
      <c r="P23" s="47" t="s">
        <v>33</v>
      </c>
      <c r="Q23" s="47" t="s">
        <v>77</v>
      </c>
      <c r="R23" s="48" t="s">
        <v>31</v>
      </c>
      <c r="S23" s="47" t="s">
        <v>38</v>
      </c>
      <c r="T23" s="47" t="s">
        <v>34</v>
      </c>
      <c r="U23" s="48" t="s">
        <v>285</v>
      </c>
      <c r="V23" s="48" t="s">
        <v>17</v>
      </c>
      <c r="W23" s="48" t="s">
        <v>79</v>
      </c>
      <c r="X23" s="49" t="s">
        <v>80</v>
      </c>
      <c r="Y23" s="49" t="s">
        <v>36</v>
      </c>
      <c r="Z23" s="56" t="s">
        <v>12</v>
      </c>
      <c r="AA23" s="56" t="s">
        <v>32</v>
      </c>
      <c r="AB23" s="47" t="s">
        <v>13</v>
      </c>
      <c r="AC23" s="47" t="s">
        <v>37</v>
      </c>
      <c r="AD23" s="47" t="s">
        <v>83</v>
      </c>
      <c r="AE23" s="47" t="s">
        <v>84</v>
      </c>
      <c r="AF23" s="47" t="s">
        <v>85</v>
      </c>
      <c r="AG23" s="47" t="s">
        <v>86</v>
      </c>
      <c r="AH23" s="49" t="s">
        <v>87</v>
      </c>
      <c r="AI23" s="50" t="s">
        <v>88</v>
      </c>
      <c r="AJ23" s="50" t="s">
        <v>89</v>
      </c>
      <c r="AK23" s="50" t="s">
        <v>90</v>
      </c>
      <c r="AL23" s="50" t="s">
        <v>91</v>
      </c>
      <c r="AM23" s="50" t="s">
        <v>92</v>
      </c>
      <c r="AN23" s="50"/>
    </row>
    <row r="24" spans="1:45">
      <c r="B24" s="1" t="str">
        <f>IF(K24="","Hide","Show")</f>
        <v>Show</v>
      </c>
      <c r="C24" s="4" t="s">
        <v>48</v>
      </c>
      <c r="E24" s="12" t="str">
        <f>"""UICACS"","""",""SQL="",""2=DOCNUM"",""33041023"",""14=CUSTREF"",""7572004602"",""14=U_CUSTREF"",""7572004602"",""15=DOCDATE"",""2/12/2025"",""15=TAXDATE"",""2/12/2025"",""14=CARDCODE"",""CI1244-SGD"",""14=CARDNAME"",""INSTITUTE OF MENTAL HEALTH"",""14=ITEMCODE"",""MSEP2-27495GLP"",""14=ITEMN"&amp;"AME"",""MS PROJECT 2024 SLNG"",""10=QUANTITY"",""2.000000"",""14=U_PONO"",""961106"",""15=U_PODATE"",""28/11/2025"",""10=U_TLINTCOS"",""0.000000"",""2=SLPCODE"",""132"",""14=SLPNAME"",""E0001-CS"",""14=MEMO"",""WENDY KUM CHIOU SZE"",""14=CONTACTNAME"",""E-INVOICE(AP DIRECT)"",""10=LINETOTAL"&amp;""",""1183.900000"",""14=U_ENR"","""",""14=U_MSENR"",""S7138270"",""14=U_MSPCN"",""45018483"",""14=ADDRESS2"",""MATERIAL MANAGEMENT DEPARTMENT_x000D_INSTITUTE OF MENTAL HEALTH MATERIAL MANAGEMENT DEPARTMENT,1 0 BUANGKOK VIEW, MMD, SINGAPORE 539747_x000D_MANSOR/YU FAN_x000D_TEL: 6389 2920_x000D_FAX"&amp;": _x000D_EMAIL:"""</f>
        <v>"UICACS","","SQL=","2=DOCNUM","33041023","14=CUSTREF","7572004602","14=U_CUSTREF","7572004602","15=DOCDATE","2/12/2025","15=TAXDATE","2/12/2025","14=CARDCODE","CI1244-SGD","14=CARDNAME","INSTITUTE OF MENTAL HEALTH","14=ITEMCODE","MSEP2-27495GLP","14=ITEMNAME","MS PROJECT 2024 SLNG","10=QUANTITY","2.000000","14=U_PONO","961106","15=U_PODATE","28/11/2025","10=U_TLINTCOS","0.000000","2=SLPCODE","132","14=SLPNAME","E0001-CS","14=MEMO","WENDY KUM CHIOU SZE","14=CONTACTNAME","E-INVOICE(AP DIRECT)","10=LINETOTAL","1183.900000","14=U_ENR","","14=U_MSENR","S7138270","14=U_MSPCN","45018483","14=ADDRESS2","MATERIAL MANAGEMENT DEPARTMENT_x000D_INSTITUTE OF MENTAL HEALTH MATERIAL MANAGEMENT DEPARTMENT,1 0 BUANGKOK VIEW, MMD, SINGAPORE 539747_x000D_MANSOR/YU FAN_x000D_TEL: 6389 2920_x000D_FAX: _x000D_EMAIL:"</v>
      </c>
      <c r="K24" s="20">
        <f>MONTH(N24)</f>
        <v>12</v>
      </c>
      <c r="L24" s="20">
        <f>YEAR(N24)</f>
        <v>2025</v>
      </c>
      <c r="M24" s="20">
        <v>33041023</v>
      </c>
      <c r="N24" s="39">
        <v>45993</v>
      </c>
      <c r="O24" s="20" t="str">
        <f>"S7138270"</f>
        <v>S7138270</v>
      </c>
      <c r="P24" s="4" t="str">
        <f>"45018483"</f>
        <v>45018483</v>
      </c>
      <c r="Q24" s="4" t="s">
        <v>78</v>
      </c>
      <c r="R24" s="4" t="str">
        <f>"CI1244-SGD"</f>
        <v>CI1244-SGD</v>
      </c>
      <c r="S24" s="4" t="str">
        <f>"INSTITUTE OF MENTAL HEALTH"</f>
        <v>INSTITUTE OF MENTAL HEALTH</v>
      </c>
      <c r="T24" s="3" t="str">
        <f>"7572004602"</f>
        <v>7572004602</v>
      </c>
      <c r="U24" s="3" t="str">
        <f>"961106"</f>
        <v>961106</v>
      </c>
      <c r="V24" s="45">
        <v>45989</v>
      </c>
      <c r="W24" s="45">
        <v>45993</v>
      </c>
      <c r="X24" s="46">
        <f>N24-V24</f>
        <v>4</v>
      </c>
      <c r="Y24" s="46" t="str">
        <f>"MSEP2-27495GLP"</f>
        <v>MSEP2-27495GLP</v>
      </c>
      <c r="Z24" s="4" t="str">
        <f>"MS PROJECT 2024 SLNG"</f>
        <v>MS PROJECT 2024 SLNG</v>
      </c>
      <c r="AA24" s="4" t="str">
        <f>"WENDY KUM CHIOU SZE"</f>
        <v>WENDY KUM CHIOU SZE</v>
      </c>
      <c r="AB24" s="57">
        <v>2</v>
      </c>
      <c r="AC24" s="67" t="str">
        <f>"E-INVOICE(AP DIRECT)"</f>
        <v>E-INVOICE(AP DIRECT)</v>
      </c>
      <c r="AD24" s="61" t="s">
        <v>93</v>
      </c>
      <c r="AE24" s="65" t="str">
        <f>"MATERIAL MANAGEMENT DEPARTMENT_x000D_INSTITUTE OF MENTAL HEALTH MATERIAL MANAGEMENT DEPARTMENT,1 0 BUANGKOK VIEW, MMD, SINGAPORE 539747_x000D_MANSOR/YU FAN_x000D_TEL: 6389 2920_x000D_FAX: _x000D_EMAIL:"</f>
        <v>MATERIAL MANAGEMENT DEPARTMENT_x000D_INSTITUTE OF MENTAL HEALTH MATERIAL MANAGEMENT DEPARTMENT,1 0 BUANGKOK VIEW, MMD, SINGAPORE 539747_x000D_MANSOR/YU FAN_x000D_TEL: 6389 2920_x000D_FAX: _x000D_EMAIL:</v>
      </c>
      <c r="AF24" s="58" t="s">
        <v>78</v>
      </c>
      <c r="AG24" s="5" t="s">
        <v>94</v>
      </c>
      <c r="AH24" s="4" t="str">
        <f>"MSEP2-27495GLP"</f>
        <v>MSEP2-27495GLP</v>
      </c>
      <c r="AI24" s="4" t="str">
        <f>"MS PROJECT 2024 SLNG"</f>
        <v>MS PROJECT 2024 SLNG</v>
      </c>
      <c r="AJ24" s="59" t="s">
        <v>286</v>
      </c>
      <c r="AK24" s="4" t="str">
        <f>"-"</f>
        <v>-</v>
      </c>
      <c r="AL24" s="20" t="str">
        <f>"-"</f>
        <v>-</v>
      </c>
      <c r="AM24" s="20" t="str">
        <f>"-"</f>
        <v>-</v>
      </c>
    </row>
    <row r="25" spans="1:45">
      <c r="A25" s="1" t="s">
        <v>184</v>
      </c>
      <c r="B25" s="1" t="str">
        <f t="shared" ref="B25:B26" si="0">IF(K25="","Hide","Show")</f>
        <v>Show</v>
      </c>
      <c r="C25" s="4" t="s">
        <v>48</v>
      </c>
      <c r="E25" s="12" t="str">
        <f>"""UICACS"","""",""SQL="",""2=DOCNUM"",""33041146"",""14=CUSTREF"",""7565018289"",""14=U_CUSTREF"",""7565018289"",""15=DOCDATE"",""16/12/2025"",""15=TAXDATE"",""16/12/2025"",""14=CARDCODE"",""CA0213-SGD"",""14=CARDNAME"",""KHOO TECK PUAT HOSPITAL PTE. LTD."",""14=ITEMCODE"",""MS7NQ-00300GLP"","&amp;"""14=ITEMNAME"",""MS SQL SERVER STANDARD CORE SLNG LSA 2L"",""10=QUANTITY"",""2.000000"",""14=U_PONO"",""961386"",""15=U_PODATE"",""15/12/2025"",""10=U_TLINTCOS"",""0.000000"",""2=SLPCODE"",""132"",""14=SLPNAME"",""E0001-CS"",""14=MEMO"",""WENDY KUM CHIOU SZE"",""14=CONTACTNAME"",""E-INVOI"&amp;"CE (AP DIRECT)"",""10=LINETOTAL"",""11830.500000"",""14=U_ENR"","""",""14=U_MSENR"",""S7138270"",""14=U_MSPCN"",""9BA9F0ED"",""14=ADDRESS2"",""ERICIA GOH_x000D_KHOO TECK PUAT HOSPITAL 90 YISHUN CENTRAL MMD CENTRAL STORE SINGAPORE 768828_x000D_TEE KEAT KEE/LUKE KOH/ERICIA GOH HAE SHAN_x000D_TE"&amp;"L: _x000D_FAX: _x000D_EMAIL: Tee.keat.kee@synapxe.sg"""</f>
        <v>"UICACS","","SQL=","2=DOCNUM","33041146","14=CUSTREF","7565018289","14=U_CUSTREF","7565018289","15=DOCDATE","16/12/2025","15=TAXDATE","16/12/2025","14=CARDCODE","CA0213-SGD","14=CARDNAME","KHOO TECK PUAT HOSPITAL PTE. LTD.","14=ITEMCODE","MS7NQ-00300GLP","14=ITEMNAME","MS SQL SERVER STANDARD CORE SLNG LSA 2L","10=QUANTITY","2.000000","14=U_PONO","961386","15=U_PODATE","15/12/2025","10=U_TLINTCOS","0.000000","2=SLPCODE","132","14=SLPNAME","E0001-CS","14=MEMO","WENDY KUM CHIOU SZE","14=CONTACTNAME","E-INVOICE (AP DIRECT)","10=LINETOTAL","11830.500000","14=U_ENR","","14=U_MSENR","S7138270","14=U_MSPCN","9BA9F0ED","14=ADDRESS2","ERICIA GOH_x000D_KHOO TECK PUAT HOSPITAL 90 YISHUN CENTRAL MMD CENTRAL STORE SINGAPORE 768828_x000D_TEE KEAT KEE/LUKE KOH/ERICIA GOH HAE SHAN_x000D_TEL: _x000D_FAX: _x000D_EMAIL: Tee.keat.kee@synapxe.sg"</v>
      </c>
      <c r="K25" s="20">
        <f>MONTH(N25)</f>
        <v>12</v>
      </c>
      <c r="L25" s="20">
        <f>YEAR(N25)</f>
        <v>2025</v>
      </c>
      <c r="M25" s="20">
        <v>33041146</v>
      </c>
      <c r="N25" s="39">
        <v>46007</v>
      </c>
      <c r="O25" s="20" t="str">
        <f>"S7138270"</f>
        <v>S7138270</v>
      </c>
      <c r="P25" s="4" t="str">
        <f>"9BA9F0ED"</f>
        <v>9BA9F0ED</v>
      </c>
      <c r="Q25" s="4" t="s">
        <v>78</v>
      </c>
      <c r="R25" s="4" t="str">
        <f>"CA0213-SGD"</f>
        <v>CA0213-SGD</v>
      </c>
      <c r="S25" s="4" t="str">
        <f>"KHOO TECK PUAT HOSPITAL PTE. LTD."</f>
        <v>KHOO TECK PUAT HOSPITAL PTE. LTD.</v>
      </c>
      <c r="T25" s="3" t="str">
        <f>"7565018289"</f>
        <v>7565018289</v>
      </c>
      <c r="U25" s="3" t="str">
        <f>"961386"</f>
        <v>961386</v>
      </c>
      <c r="V25" s="45">
        <v>46006</v>
      </c>
      <c r="W25" s="45">
        <v>46007</v>
      </c>
      <c r="X25" s="46">
        <f>SUM(N25-V25)</f>
        <v>1</v>
      </c>
      <c r="Y25" s="46" t="str">
        <f>"MS7NQ-00300GLP"</f>
        <v>MS7NQ-00300GLP</v>
      </c>
      <c r="Z25" s="4" t="str">
        <f>"MS SQL SERVER STANDARD CORE SLNG LSA 2L"</f>
        <v>MS SQL SERVER STANDARD CORE SLNG LSA 2L</v>
      </c>
      <c r="AA25" s="4" t="str">
        <f>"WENDY KUM CHIOU SZE"</f>
        <v>WENDY KUM CHIOU SZE</v>
      </c>
      <c r="AB25" s="57">
        <v>2</v>
      </c>
      <c r="AC25" s="67" t="str">
        <f>"E-INVOICE (AP DIRECT)"</f>
        <v>E-INVOICE (AP DIRECT)</v>
      </c>
      <c r="AD25" s="61" t="s">
        <v>93</v>
      </c>
      <c r="AE25" s="65" t="str">
        <f>"ERICIA GOH_x000D_KHOO TECK PUAT HOSPITAL 90 YISHUN CENTRAL MMD CENTRAL STORE SINGAPORE 768828_x000D_TEE KEAT KEE/LUKE KOH/ERICIA GOH HAE SHAN_x000D_TEL: _x000D_FAX: _x000D_EMAIL: Tee.keat.kee@synapxe.sg"</f>
        <v>ERICIA GOH_x000D_KHOO TECK PUAT HOSPITAL 90 YISHUN CENTRAL MMD CENTRAL STORE SINGAPORE 768828_x000D_TEE KEAT KEE/LUKE KOH/ERICIA GOH HAE SHAN_x000D_TEL: _x000D_FAX: _x000D_EMAIL: Tee.keat.kee@synapxe.sg</v>
      </c>
      <c r="AF25" s="58" t="s">
        <v>78</v>
      </c>
      <c r="AG25" s="5" t="s">
        <v>94</v>
      </c>
      <c r="AH25" s="4" t="str">
        <f>"MS7NQ-00300GLP"</f>
        <v>MS7NQ-00300GLP</v>
      </c>
      <c r="AI25" s="4" t="str">
        <f>"MS SQL SERVER STANDARD CORE SLNG LSA 2L"</f>
        <v>MS SQL SERVER STANDARD CORE SLNG LSA 2L</v>
      </c>
      <c r="AJ25" s="59" t="s">
        <v>289</v>
      </c>
      <c r="AK25" s="4" t="s">
        <v>287</v>
      </c>
      <c r="AL25" s="20" t="s">
        <v>288</v>
      </c>
      <c r="AM25" s="20" t="str">
        <f>"-"</f>
        <v>-</v>
      </c>
    </row>
    <row r="26" spans="1:45">
      <c r="A26" s="1" t="s">
        <v>184</v>
      </c>
      <c r="B26" s="1" t="str">
        <f t="shared" si="0"/>
        <v>Show</v>
      </c>
      <c r="C26" s="4" t="s">
        <v>48</v>
      </c>
      <c r="E26" s="12" t="str">
        <f>"""UICACS"","""",""SQL="",""2=DOCNUM"",""33041193"",""14=CUSTREF"",""2025001390"",""14=U_CUSTREF"",""2025001390"",""15=DOCDATE"",""22/12/2025"",""15=TAXDATE"",""22/12/2025"",""14=CARDCODE"",""CR0098-SGD"",""14=CARDNAME"",""REN CI HOSPITAL"",""14=ITEMCODE"",""MSEP2-27380GLP"",""14=ITEMNAME"",""MS "&amp;"OFFICE STANDARD 2024 SLNG LTSC"",""10=QUANTITY"",""50.000000"",""14=U_PONO"",""961514"",""15=U_PODATE"",""22/12/2025"",""10=U_TLINTCOS"",""0.000000"",""2=SLPCODE"",""132"",""14=SLPNAME"",""E0001-CS"",""14=MEMO"",""WENDY KUM CHIOU SZE"",""14=CONTACTNAME"",""ACCOUNTS PAYABLE"",""10=LINETOTA"&amp;"L"",""21561.000000"",""14=U_ENR"","""",""14=U_MSENR"",""S7138270"",""14=U_MSPCN"",""AED5984D"",""14=ADDRESS2"",""ALVIN/ERIC_x000D_REN CI HOSPITAL 71 IRRAWADDY ROAD  _x000D_ALVIN(63556519/97252998)/ERIC(63556603)_x000D_TEL: _x000D_FAX: _x000D_EMAIL:"""</f>
        <v>"UICACS","","SQL=","2=DOCNUM","33041193","14=CUSTREF","2025001390","14=U_CUSTREF","2025001390","15=DOCDATE","22/12/2025","15=TAXDATE","22/12/2025","14=CARDCODE","CR0098-SGD","14=CARDNAME","REN CI HOSPITAL","14=ITEMCODE","MSEP2-27380GLP","14=ITEMNAME","MS OFFICE STANDARD 2024 SLNG LTSC","10=QUANTITY","50.000000","14=U_PONO","961514","15=U_PODATE","22/12/2025","10=U_TLINTCOS","0.000000","2=SLPCODE","132","14=SLPNAME","E0001-CS","14=MEMO","WENDY KUM CHIOU SZE","14=CONTACTNAME","ACCOUNTS PAYABLE","10=LINETOTAL","21561.000000","14=U_ENR","","14=U_MSENR","S7138270","14=U_MSPCN","AED5984D","14=ADDRESS2","ALVIN/ERIC_x000D_REN CI HOSPITAL 71 IRRAWADDY ROAD  _x000D_ALVIN(63556519/97252998)/ERIC(63556603)_x000D_TEL: _x000D_FAX: _x000D_EMAIL:"</v>
      </c>
      <c r="K26" s="20">
        <f>MONTH(N26)</f>
        <v>12</v>
      </c>
      <c r="L26" s="20">
        <f>YEAR(N26)</f>
        <v>2025</v>
      </c>
      <c r="M26" s="20">
        <v>33041193</v>
      </c>
      <c r="N26" s="39">
        <v>46013</v>
      </c>
      <c r="O26" s="20" t="str">
        <f>"S7138270"</f>
        <v>S7138270</v>
      </c>
      <c r="P26" s="4" t="str">
        <f>"AED5984D"</f>
        <v>AED5984D</v>
      </c>
      <c r="Q26" s="4" t="s">
        <v>78</v>
      </c>
      <c r="R26" s="4" t="str">
        <f>"CR0098-SGD"</f>
        <v>CR0098-SGD</v>
      </c>
      <c r="S26" s="4" t="str">
        <f>"REN CI HOSPITAL"</f>
        <v>REN CI HOSPITAL</v>
      </c>
      <c r="T26" s="3" t="str">
        <f>"2025001390"</f>
        <v>2025001390</v>
      </c>
      <c r="U26" s="3" t="str">
        <f>"961514"</f>
        <v>961514</v>
      </c>
      <c r="V26" s="45">
        <v>46013</v>
      </c>
      <c r="W26" s="45">
        <v>46013</v>
      </c>
      <c r="X26" s="46">
        <f>SUM(N26-V26)</f>
        <v>0</v>
      </c>
      <c r="Y26" s="46" t="str">
        <f>"MSEP2-27380GLP"</f>
        <v>MSEP2-27380GLP</v>
      </c>
      <c r="Z26" s="4" t="str">
        <f>"MS OFFICE STANDARD 2024 SLNG LTSC"</f>
        <v>MS OFFICE STANDARD 2024 SLNG LTSC</v>
      </c>
      <c r="AA26" s="4" t="str">
        <f>"WENDY KUM CHIOU SZE"</f>
        <v>WENDY KUM CHIOU SZE</v>
      </c>
      <c r="AB26" s="57">
        <v>50</v>
      </c>
      <c r="AC26" s="67" t="str">
        <f>"ACCOUNTS PAYABLE"</f>
        <v>ACCOUNTS PAYABLE</v>
      </c>
      <c r="AD26" s="61" t="s">
        <v>93</v>
      </c>
      <c r="AE26" s="65" t="str">
        <f>"ALVIN/ERIC_x000D_REN CI HOSPITAL 71 IRRAWADDY ROAD  _x000D_ALVIN(63556519/97252998)/ERIC(63556603)_x000D_TEL: _x000D_FAX: _x000D_EMAIL:"</f>
        <v>ALVIN/ERIC_x000D_REN CI HOSPITAL 71 IRRAWADDY ROAD  _x000D_ALVIN(63556519/97252998)/ERIC(63556603)_x000D_TEL: _x000D_FAX: _x000D_EMAIL:</v>
      </c>
      <c r="AF26" s="58" t="s">
        <v>78</v>
      </c>
      <c r="AG26" s="5" t="s">
        <v>94</v>
      </c>
      <c r="AH26" s="4" t="str">
        <f>"MSEP2-27380GLP"</f>
        <v>MSEP2-27380GLP</v>
      </c>
      <c r="AI26" s="4" t="str">
        <f>"MS OFFICE STANDARD 2024 SLNG LTSC"</f>
        <v>MS OFFICE STANDARD 2024 SLNG LTSC</v>
      </c>
      <c r="AJ26" s="59" t="s">
        <v>286</v>
      </c>
      <c r="AK26" s="4" t="str">
        <f>"-"</f>
        <v>-</v>
      </c>
      <c r="AL26" s="20" t="str">
        <f>"-"</f>
        <v>-</v>
      </c>
      <c r="AM26" s="20" t="str">
        <f>"-"</f>
        <v>-</v>
      </c>
    </row>
    <row r="27" spans="1:45" hidden="1">
      <c r="B27" s="1" t="str">
        <f>IF(K27="","Hide","Show")</f>
        <v>Hide</v>
      </c>
      <c r="C27" s="4" t="s">
        <v>49</v>
      </c>
      <c r="E27" s="12" t="str">
        <f>""</f>
        <v/>
      </c>
      <c r="K27" s="20" t="str">
        <f>""</f>
        <v/>
      </c>
      <c r="L27" s="39" t="str">
        <f>""</f>
        <v/>
      </c>
      <c r="M27" s="5"/>
      <c r="N27" s="39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X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67" t="str">
        <f>""</f>
        <v/>
      </c>
      <c r="AD27" s="38"/>
      <c r="AE27" s="66" t="str">
        <f>""</f>
        <v/>
      </c>
      <c r="AF27" s="17" t="str">
        <f>""</f>
        <v/>
      </c>
      <c r="AG27" s="5" t="str">
        <f>""</f>
        <v/>
      </c>
    </row>
    <row r="28" spans="1:45" hidden="1">
      <c r="B28" s="1" t="str">
        <f>IF(K28="","Hide","Show")</f>
        <v>Hide</v>
      </c>
      <c r="C28" s="4" t="s">
        <v>50</v>
      </c>
      <c r="E28" s="12" t="str">
        <f>""</f>
        <v/>
      </c>
      <c r="K28" s="20" t="str">
        <f>""</f>
        <v/>
      </c>
      <c r="L28" s="39" t="str">
        <f>""</f>
        <v/>
      </c>
      <c r="M28" s="5"/>
      <c r="N28" s="39"/>
      <c r="O28" s="4" t="str">
        <f>""</f>
        <v/>
      </c>
      <c r="P28" s="4"/>
      <c r="Q28" s="4" t="str">
        <f>""</f>
        <v/>
      </c>
      <c r="R28" s="4" t="str">
        <f>""</f>
        <v/>
      </c>
      <c r="S28" s="4" t="str">
        <f>""</f>
        <v/>
      </c>
      <c r="T28" s="3" t="str">
        <f>""</f>
        <v/>
      </c>
      <c r="V28" s="3" t="s">
        <v>78</v>
      </c>
      <c r="W28" s="5"/>
      <c r="X28" s="5"/>
      <c r="Y28" s="5" t="str">
        <f>""</f>
        <v/>
      </c>
      <c r="Z28" s="4" t="str">
        <f>""</f>
        <v/>
      </c>
      <c r="AA28" s="4" t="str">
        <f>""</f>
        <v/>
      </c>
      <c r="AB28" s="4" t="str">
        <f>""</f>
        <v/>
      </c>
      <c r="AC28" s="67" t="str">
        <f>""</f>
        <v/>
      </c>
      <c r="AD28" s="38"/>
      <c r="AE28" s="66"/>
      <c r="AF28" s="17" t="str">
        <f>""</f>
        <v/>
      </c>
      <c r="AG28" s="5" t="str">
        <f>""</f>
        <v/>
      </c>
    </row>
    <row r="29" spans="1:45">
      <c r="AD29" s="38"/>
      <c r="AG29" s="5"/>
    </row>
    <row r="30" spans="1:45">
      <c r="AQ30" s="15"/>
    </row>
    <row r="31" spans="1:45">
      <c r="AR31" s="15"/>
    </row>
    <row r="32" spans="1:45">
      <c r="AS32" s="15"/>
    </row>
    <row r="33" spans="46:50">
      <c r="AT33" s="15"/>
    </row>
    <row r="34" spans="46:50">
      <c r="AU34" s="15"/>
    </row>
    <row r="35" spans="46:50">
      <c r="AV35" s="15"/>
    </row>
    <row r="36" spans="46:50">
      <c r="AW36" s="15"/>
    </row>
    <row r="37" spans="46:50">
      <c r="AX37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1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29" t="s">
        <v>14</v>
      </c>
      <c r="C2" s="29" t="s">
        <v>16</v>
      </c>
      <c r="D2" s="29" t="s">
        <v>30</v>
      </c>
      <c r="E2" s="29" t="s">
        <v>31</v>
      </c>
      <c r="F2" s="29" t="s">
        <v>32</v>
      </c>
      <c r="G2" s="29" t="s">
        <v>33</v>
      </c>
      <c r="H2" s="29" t="s">
        <v>34</v>
      </c>
      <c r="I2" s="29" t="s">
        <v>35</v>
      </c>
      <c r="J2" s="29" t="s">
        <v>36</v>
      </c>
      <c r="K2" s="29" t="s">
        <v>12</v>
      </c>
      <c r="L2" s="29" t="s">
        <v>32</v>
      </c>
      <c r="M2" s="29" t="s">
        <v>13</v>
      </c>
      <c r="N2" s="29" t="s">
        <v>37</v>
      </c>
      <c r="O2" s="29" t="s">
        <v>38</v>
      </c>
      <c r="P2" s="30" t="s">
        <v>17</v>
      </c>
      <c r="Q2" s="29" t="s">
        <v>15</v>
      </c>
      <c r="R2" s="30" t="s">
        <v>56</v>
      </c>
      <c r="S2" s="31" t="s">
        <v>57</v>
      </c>
    </row>
    <row r="3" spans="1:19">
      <c r="B3" s="32" t="s">
        <v>58</v>
      </c>
      <c r="C3" s="33" t="s">
        <v>59</v>
      </c>
      <c r="D3" s="32" t="s">
        <v>39</v>
      </c>
      <c r="E3" s="32" t="s">
        <v>60</v>
      </c>
      <c r="F3" s="32" t="s">
        <v>61</v>
      </c>
      <c r="G3" s="32" t="s">
        <v>62</v>
      </c>
      <c r="H3" s="32" t="s">
        <v>63</v>
      </c>
      <c r="I3" s="32" t="s">
        <v>40</v>
      </c>
      <c r="J3" s="32" t="s">
        <v>64</v>
      </c>
      <c r="K3" s="32" t="s">
        <v>65</v>
      </c>
      <c r="L3" s="32" t="s">
        <v>66</v>
      </c>
      <c r="M3" s="32" t="s">
        <v>67</v>
      </c>
      <c r="N3" s="32" t="s">
        <v>68</v>
      </c>
      <c r="O3" s="32" t="s">
        <v>69</v>
      </c>
      <c r="P3" s="33" t="s">
        <v>70</v>
      </c>
      <c r="Q3" s="32" t="s">
        <v>71</v>
      </c>
      <c r="R3" s="34" t="e">
        <v>#VALUE!</v>
      </c>
      <c r="S3" s="34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4"/>
      <c r="S4" s="34"/>
    </row>
    <row r="5" spans="1:19" ht="195">
      <c r="B5" t="s">
        <v>73</v>
      </c>
      <c r="C5" s="28" t="s">
        <v>52</v>
      </c>
    </row>
    <row r="7" spans="1:19" ht="195">
      <c r="C7" s="28" t="s">
        <v>55</v>
      </c>
    </row>
    <row r="9" spans="1:19" ht="195">
      <c r="C9" s="28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0" t="s">
        <v>95</v>
      </c>
      <c r="C6" s="60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3" t="s">
        <v>107</v>
      </c>
      <c r="B1" s="63" t="s">
        <v>1</v>
      </c>
      <c r="C1" s="63" t="s">
        <v>2</v>
      </c>
      <c r="D1" s="63" t="s">
        <v>3</v>
      </c>
    </row>
    <row r="2" spans="1:5">
      <c r="B2" s="63" t="s">
        <v>19</v>
      </c>
      <c r="C2" s="63" t="s">
        <v>4</v>
      </c>
    </row>
    <row r="3" spans="1:5">
      <c r="A3" s="63" t="s">
        <v>0</v>
      </c>
      <c r="B3" s="63" t="s">
        <v>5</v>
      </c>
      <c r="C3" s="63" t="s">
        <v>276</v>
      </c>
    </row>
    <row r="4" spans="1:5">
      <c r="A4" s="63" t="s">
        <v>0</v>
      </c>
      <c r="B4" s="63" t="s">
        <v>6</v>
      </c>
      <c r="C4" s="63" t="s">
        <v>277</v>
      </c>
    </row>
    <row r="5" spans="1:5">
      <c r="A5" s="63" t="s">
        <v>0</v>
      </c>
      <c r="B5" s="63" t="s">
        <v>26</v>
      </c>
      <c r="C5" s="63" t="s">
        <v>97</v>
      </c>
      <c r="D5" s="63" t="s">
        <v>98</v>
      </c>
      <c r="E5" s="63" t="s">
        <v>45</v>
      </c>
    </row>
    <row r="8" spans="1:5">
      <c r="A8" s="63" t="s">
        <v>8</v>
      </c>
      <c r="C8" s="63" t="s">
        <v>99</v>
      </c>
    </row>
    <row r="9" spans="1:5">
      <c r="A9" s="63" t="s">
        <v>9</v>
      </c>
      <c r="C9" s="63" t="s">
        <v>100</v>
      </c>
    </row>
    <row r="10" spans="1:5">
      <c r="B10" s="63" t="s">
        <v>42</v>
      </c>
      <c r="C10" s="63" t="s">
        <v>101</v>
      </c>
    </row>
    <row r="11" spans="1:5">
      <c r="B11" s="63" t="s">
        <v>39</v>
      </c>
      <c r="C11" s="63" t="s">
        <v>101</v>
      </c>
    </row>
    <row r="12" spans="1:5">
      <c r="B12" s="63" t="s">
        <v>43</v>
      </c>
      <c r="C12" s="63" t="s">
        <v>102</v>
      </c>
    </row>
    <row r="13" spans="1:5">
      <c r="B13" s="63" t="s">
        <v>44</v>
      </c>
      <c r="C13" s="63" t="s">
        <v>103</v>
      </c>
      <c r="D13" s="63" t="s">
        <v>104</v>
      </c>
    </row>
    <row r="14" spans="1:5">
      <c r="D14" s="63" t="s">
        <v>105</v>
      </c>
    </row>
    <row r="15" spans="1:5">
      <c r="D15" s="6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3" t="s">
        <v>107</v>
      </c>
      <c r="B1" s="63" t="s">
        <v>1</v>
      </c>
      <c r="C1" s="63" t="s">
        <v>2</v>
      </c>
      <c r="D1" s="63" t="s">
        <v>3</v>
      </c>
    </row>
    <row r="2" spans="1:5">
      <c r="B2" s="63" t="s">
        <v>19</v>
      </c>
      <c r="C2" s="63" t="s">
        <v>4</v>
      </c>
    </row>
    <row r="3" spans="1:5">
      <c r="A3" s="63" t="s">
        <v>0</v>
      </c>
      <c r="B3" s="63" t="s">
        <v>5</v>
      </c>
      <c r="C3" s="63" t="s">
        <v>276</v>
      </c>
    </row>
    <row r="4" spans="1:5">
      <c r="A4" s="63" t="s">
        <v>0</v>
      </c>
      <c r="B4" s="63" t="s">
        <v>6</v>
      </c>
      <c r="C4" s="63" t="s">
        <v>277</v>
      </c>
    </row>
    <row r="5" spans="1:5">
      <c r="A5" s="63" t="s">
        <v>0</v>
      </c>
      <c r="B5" s="63" t="s">
        <v>26</v>
      </c>
      <c r="C5" s="63" t="s">
        <v>97</v>
      </c>
      <c r="D5" s="63" t="s">
        <v>98</v>
      </c>
      <c r="E5" s="63" t="s">
        <v>45</v>
      </c>
    </row>
    <row r="8" spans="1:5">
      <c r="A8" s="63" t="s">
        <v>8</v>
      </c>
      <c r="C8" s="63" t="s">
        <v>99</v>
      </c>
    </row>
    <row r="9" spans="1:5">
      <c r="A9" s="63" t="s">
        <v>9</v>
      </c>
      <c r="C9" s="63" t="s">
        <v>100</v>
      </c>
    </row>
    <row r="10" spans="1:5">
      <c r="B10" s="63" t="s">
        <v>42</v>
      </c>
      <c r="C10" s="63" t="s">
        <v>101</v>
      </c>
    </row>
    <row r="11" spans="1:5">
      <c r="B11" s="63" t="s">
        <v>39</v>
      </c>
      <c r="C11" s="63" t="s">
        <v>101</v>
      </c>
    </row>
    <row r="12" spans="1:5">
      <c r="B12" s="63" t="s">
        <v>43</v>
      </c>
      <c r="C12" s="63" t="s">
        <v>102</v>
      </c>
    </row>
    <row r="13" spans="1:5">
      <c r="B13" s="63" t="s">
        <v>44</v>
      </c>
      <c r="C13" s="63" t="s">
        <v>103</v>
      </c>
      <c r="D13" s="63" t="s">
        <v>104</v>
      </c>
    </row>
    <row r="14" spans="1:5">
      <c r="D14" s="63" t="s">
        <v>105</v>
      </c>
    </row>
    <row r="15" spans="1:5">
      <c r="D15" s="63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3" t="s">
        <v>183</v>
      </c>
      <c r="B1" s="63" t="s">
        <v>46</v>
      </c>
      <c r="C1" s="63" t="s">
        <v>7</v>
      </c>
      <c r="D1" s="63" t="s">
        <v>7</v>
      </c>
      <c r="E1" s="63" t="s">
        <v>7</v>
      </c>
      <c r="F1" s="63" t="s">
        <v>7</v>
      </c>
      <c r="G1" s="63" t="s">
        <v>7</v>
      </c>
      <c r="H1" s="63" t="s">
        <v>7</v>
      </c>
      <c r="I1" s="63" t="s">
        <v>7</v>
      </c>
      <c r="J1" s="63" t="s">
        <v>51</v>
      </c>
      <c r="K1" s="63" t="s">
        <v>18</v>
      </c>
      <c r="L1" s="63" t="s">
        <v>18</v>
      </c>
      <c r="O1" s="63" t="s">
        <v>18</v>
      </c>
      <c r="Q1" s="63" t="s">
        <v>18</v>
      </c>
      <c r="R1" s="63" t="s">
        <v>18</v>
      </c>
      <c r="S1" s="63" t="s">
        <v>18</v>
      </c>
      <c r="T1" s="63" t="s">
        <v>18</v>
      </c>
      <c r="V1" s="63" t="s">
        <v>18</v>
      </c>
      <c r="Y1" s="63" t="s">
        <v>7</v>
      </c>
      <c r="Z1" s="63" t="s">
        <v>7</v>
      </c>
      <c r="AA1" s="63" t="s">
        <v>18</v>
      </c>
      <c r="AB1" s="63" t="s">
        <v>18</v>
      </c>
      <c r="AC1" s="63" t="s">
        <v>18</v>
      </c>
      <c r="AJ1" s="63" t="s">
        <v>18</v>
      </c>
      <c r="AK1" s="63" t="s">
        <v>18</v>
      </c>
      <c r="AR1" s="63" t="s">
        <v>7</v>
      </c>
      <c r="AS1" s="63" t="s">
        <v>7</v>
      </c>
      <c r="AT1" s="63" t="s">
        <v>7</v>
      </c>
    </row>
    <row r="2" spans="1:46">
      <c r="A2" s="63" t="s">
        <v>7</v>
      </c>
      <c r="D2" s="63" t="s">
        <v>19</v>
      </c>
      <c r="E2" s="63" t="s">
        <v>108</v>
      </c>
    </row>
    <row r="3" spans="1:46">
      <c r="A3" s="63" t="s">
        <v>7</v>
      </c>
      <c r="D3" s="63" t="s">
        <v>22</v>
      </c>
      <c r="E3" s="63" t="s">
        <v>20</v>
      </c>
      <c r="F3" s="63" t="s">
        <v>21</v>
      </c>
      <c r="G3" s="63" t="s">
        <v>23</v>
      </c>
      <c r="H3" s="63" t="s">
        <v>47</v>
      </c>
      <c r="I3" s="63" t="s">
        <v>24</v>
      </c>
    </row>
    <row r="4" spans="1:46">
      <c r="A4" s="63" t="s">
        <v>7</v>
      </c>
      <c r="C4" s="63" t="s">
        <v>11</v>
      </c>
      <c r="D4" s="63" t="s">
        <v>109</v>
      </c>
      <c r="E4" s="63" t="s">
        <v>110</v>
      </c>
      <c r="F4" s="63" t="s">
        <v>96</v>
      </c>
      <c r="G4" s="63" t="s">
        <v>25</v>
      </c>
      <c r="H4" s="63" t="s">
        <v>111</v>
      </c>
    </row>
    <row r="5" spans="1:46">
      <c r="A5" s="63" t="s">
        <v>7</v>
      </c>
      <c r="C5" s="63" t="s">
        <v>10</v>
      </c>
      <c r="D5" s="63" t="s">
        <v>112</v>
      </c>
      <c r="E5" s="63" t="s">
        <v>113</v>
      </c>
      <c r="F5" s="63" t="s">
        <v>96</v>
      </c>
      <c r="G5" s="63" t="s">
        <v>25</v>
      </c>
      <c r="H5" s="63" t="s">
        <v>111</v>
      </c>
      <c r="I5" s="63" t="s">
        <v>114</v>
      </c>
    </row>
    <row r="6" spans="1:46">
      <c r="A6" s="63" t="s">
        <v>7</v>
      </c>
      <c r="C6" s="63" t="s">
        <v>41</v>
      </c>
      <c r="D6" s="63" t="s">
        <v>115</v>
      </c>
      <c r="E6" s="63" t="s">
        <v>116</v>
      </c>
      <c r="F6" s="63" t="s">
        <v>96</v>
      </c>
      <c r="G6" s="63" t="s">
        <v>25</v>
      </c>
      <c r="H6" s="63" t="s">
        <v>111</v>
      </c>
      <c r="I6" s="63" t="s">
        <v>117</v>
      </c>
    </row>
    <row r="7" spans="1:46">
      <c r="A7" s="63" t="s">
        <v>7</v>
      </c>
    </row>
    <row r="8" spans="1:46">
      <c r="A8" s="63" t="s">
        <v>7</v>
      </c>
    </row>
    <row r="9" spans="1:46">
      <c r="A9" s="63" t="s">
        <v>7</v>
      </c>
    </row>
    <row r="10" spans="1:46">
      <c r="A10" s="63" t="s">
        <v>7</v>
      </c>
    </row>
    <row r="11" spans="1:46">
      <c r="A11" s="63" t="s">
        <v>7</v>
      </c>
      <c r="C11" s="63" t="s">
        <v>27</v>
      </c>
      <c r="E11" s="63" t="s">
        <v>118</v>
      </c>
    </row>
    <row r="12" spans="1:46">
      <c r="A12" s="63" t="s">
        <v>7</v>
      </c>
      <c r="C12" s="63" t="s">
        <v>28</v>
      </c>
      <c r="E12" s="63" t="s">
        <v>119</v>
      </c>
    </row>
    <row r="13" spans="1:46">
      <c r="A13" s="63" t="s">
        <v>7</v>
      </c>
      <c r="C13" s="63" t="s">
        <v>42</v>
      </c>
      <c r="E13" s="63" t="s">
        <v>120</v>
      </c>
    </row>
    <row r="14" spans="1:46">
      <c r="A14" s="63" t="s">
        <v>7</v>
      </c>
      <c r="C14" s="63" t="s">
        <v>39</v>
      </c>
      <c r="E14" s="63" t="s">
        <v>121</v>
      </c>
    </row>
    <row r="15" spans="1:46">
      <c r="A15" s="63" t="s">
        <v>7</v>
      </c>
      <c r="C15" s="63" t="s">
        <v>43</v>
      </c>
      <c r="E15" s="63" t="s">
        <v>122</v>
      </c>
    </row>
    <row r="16" spans="1:46">
      <c r="A16" s="63" t="s">
        <v>7</v>
      </c>
      <c r="C16" s="63" t="s">
        <v>44</v>
      </c>
      <c r="E16" s="63" t="s">
        <v>123</v>
      </c>
    </row>
    <row r="17" spans="1:43">
      <c r="A17" s="63" t="s">
        <v>7</v>
      </c>
    </row>
    <row r="18" spans="1:43">
      <c r="A18" s="63" t="s">
        <v>7</v>
      </c>
    </row>
    <row r="21" spans="1:43">
      <c r="K21" s="63" t="s">
        <v>53</v>
      </c>
    </row>
    <row r="23" spans="1:43">
      <c r="E23" s="63" t="s">
        <v>29</v>
      </c>
      <c r="K23" s="63" t="s">
        <v>75</v>
      </c>
      <c r="L23" s="63" t="s">
        <v>76</v>
      </c>
      <c r="M23" s="63" t="s">
        <v>14</v>
      </c>
      <c r="N23" s="63" t="s">
        <v>16</v>
      </c>
      <c r="O23" s="63" t="s">
        <v>30</v>
      </c>
      <c r="P23" s="63" t="s">
        <v>33</v>
      </c>
      <c r="Q23" s="63" t="s">
        <v>77</v>
      </c>
      <c r="R23" s="63" t="s">
        <v>31</v>
      </c>
      <c r="S23" s="63" t="s">
        <v>38</v>
      </c>
      <c r="T23" s="63" t="s">
        <v>34</v>
      </c>
      <c r="U23" s="63" t="s">
        <v>17</v>
      </c>
      <c r="V23" s="63" t="s">
        <v>17</v>
      </c>
      <c r="W23" s="63" t="s">
        <v>79</v>
      </c>
      <c r="X23" s="63" t="s">
        <v>80</v>
      </c>
      <c r="Y23" s="63" t="s">
        <v>36</v>
      </c>
      <c r="Z23" s="63" t="s">
        <v>12</v>
      </c>
      <c r="AA23" s="63" t="s">
        <v>32</v>
      </c>
      <c r="AB23" s="63" t="s">
        <v>13</v>
      </c>
      <c r="AC23" s="63" t="s">
        <v>37</v>
      </c>
      <c r="AD23" s="63" t="s">
        <v>56</v>
      </c>
      <c r="AE23" s="63" t="s">
        <v>57</v>
      </c>
      <c r="AF23" s="63" t="s">
        <v>81</v>
      </c>
      <c r="AG23" s="63" t="s">
        <v>82</v>
      </c>
      <c r="AH23" s="63" t="s">
        <v>83</v>
      </c>
      <c r="AI23" s="63" t="s">
        <v>84</v>
      </c>
      <c r="AJ23" s="63" t="s">
        <v>85</v>
      </c>
      <c r="AK23" s="63" t="s">
        <v>86</v>
      </c>
      <c r="AL23" s="63" t="s">
        <v>87</v>
      </c>
      <c r="AM23" s="63" t="s">
        <v>88</v>
      </c>
      <c r="AN23" s="63" t="s">
        <v>89</v>
      </c>
      <c r="AO23" s="63" t="s">
        <v>90</v>
      </c>
      <c r="AP23" s="63" t="s">
        <v>91</v>
      </c>
      <c r="AQ23" s="63" t="s">
        <v>92</v>
      </c>
    </row>
    <row r="24" spans="1:43">
      <c r="B24" s="63" t="s">
        <v>124</v>
      </c>
      <c r="C24" s="63" t="s">
        <v>48</v>
      </c>
      <c r="E24" s="63" t="s">
        <v>125</v>
      </c>
      <c r="K24" s="63" t="s">
        <v>126</v>
      </c>
      <c r="L24" s="63" t="s">
        <v>127</v>
      </c>
      <c r="M24" s="63" t="s">
        <v>128</v>
      </c>
      <c r="N24" s="63" t="s">
        <v>129</v>
      </c>
      <c r="O24" s="63" t="s">
        <v>130</v>
      </c>
      <c r="P24" s="63" t="s">
        <v>131</v>
      </c>
      <c r="Q24" s="63" t="s">
        <v>78</v>
      </c>
      <c r="R24" s="63" t="s">
        <v>132</v>
      </c>
      <c r="S24" s="63" t="s">
        <v>133</v>
      </c>
      <c r="T24" s="63" t="s">
        <v>134</v>
      </c>
      <c r="U24" s="63" t="s">
        <v>261</v>
      </c>
      <c r="V24" s="63" t="s">
        <v>135</v>
      </c>
      <c r="W24" s="63" t="s">
        <v>136</v>
      </c>
      <c r="X24" s="63" t="s">
        <v>262</v>
      </c>
      <c r="Y24" s="63" t="s">
        <v>137</v>
      </c>
      <c r="Z24" s="63" t="s">
        <v>138</v>
      </c>
      <c r="AA24" s="63" t="s">
        <v>139</v>
      </c>
      <c r="AB24" s="63" t="s">
        <v>140</v>
      </c>
      <c r="AC24" s="63" t="s">
        <v>141</v>
      </c>
      <c r="AD24" s="63" t="s">
        <v>263</v>
      </c>
      <c r="AE24" s="63" t="s">
        <v>142</v>
      </c>
      <c r="AF24" s="63" t="s">
        <v>143</v>
      </c>
      <c r="AG24" s="63" t="s">
        <v>142</v>
      </c>
      <c r="AH24" s="63" t="s">
        <v>93</v>
      </c>
      <c r="AI24" s="63" t="s">
        <v>144</v>
      </c>
      <c r="AJ24" s="63" t="s">
        <v>78</v>
      </c>
      <c r="AK24" s="63" t="s">
        <v>94</v>
      </c>
      <c r="AL24" s="63" t="s">
        <v>137</v>
      </c>
      <c r="AM24" s="63" t="s">
        <v>138</v>
      </c>
      <c r="AN24" s="63" t="s">
        <v>145</v>
      </c>
      <c r="AO24" s="63" t="s">
        <v>146</v>
      </c>
      <c r="AP24" s="63" t="s">
        <v>147</v>
      </c>
      <c r="AQ24" s="63" t="s">
        <v>148</v>
      </c>
    </row>
    <row r="25" spans="1:43">
      <c r="B25" s="63" t="s">
        <v>149</v>
      </c>
      <c r="C25" s="63" t="s">
        <v>49</v>
      </c>
      <c r="E25" s="63" t="s">
        <v>150</v>
      </c>
      <c r="K25" s="63" t="s">
        <v>151</v>
      </c>
      <c r="L25" s="63" t="s">
        <v>152</v>
      </c>
      <c r="O25" s="63" t="s">
        <v>153</v>
      </c>
      <c r="Q25" s="63" t="s">
        <v>154</v>
      </c>
      <c r="R25" s="63" t="s">
        <v>155</v>
      </c>
      <c r="S25" s="63" t="s">
        <v>156</v>
      </c>
      <c r="T25" s="63" t="s">
        <v>157</v>
      </c>
      <c r="V25" s="63" t="s">
        <v>78</v>
      </c>
      <c r="Y25" s="63" t="s">
        <v>156</v>
      </c>
      <c r="Z25" s="63" t="s">
        <v>158</v>
      </c>
      <c r="AA25" s="63" t="s">
        <v>159</v>
      </c>
      <c r="AB25" s="63" t="s">
        <v>160</v>
      </c>
      <c r="AC25" s="63" t="s">
        <v>161</v>
      </c>
      <c r="AD25" s="63" t="s">
        <v>264</v>
      </c>
      <c r="AE25" s="63" t="s">
        <v>162</v>
      </c>
      <c r="AI25" s="63" t="s">
        <v>163</v>
      </c>
      <c r="AJ25" s="63" t="s">
        <v>164</v>
      </c>
      <c r="AK25" s="63" t="s">
        <v>165</v>
      </c>
    </row>
    <row r="26" spans="1:43">
      <c r="B26" s="63" t="s">
        <v>166</v>
      </c>
      <c r="C26" s="63" t="s">
        <v>50</v>
      </c>
      <c r="E26" s="63" t="s">
        <v>167</v>
      </c>
      <c r="K26" s="63" t="s">
        <v>168</v>
      </c>
      <c r="L26" s="63" t="s">
        <v>169</v>
      </c>
      <c r="O26" s="63" t="s">
        <v>170</v>
      </c>
      <c r="Q26" s="63" t="s">
        <v>171</v>
      </c>
      <c r="R26" s="63" t="s">
        <v>172</v>
      </c>
      <c r="S26" s="63" t="s">
        <v>173</v>
      </c>
      <c r="T26" s="63" t="s">
        <v>174</v>
      </c>
      <c r="V26" s="63" t="s">
        <v>78</v>
      </c>
      <c r="Y26" s="63" t="s">
        <v>173</v>
      </c>
      <c r="Z26" s="63" t="s">
        <v>175</v>
      </c>
      <c r="AA26" s="63" t="s">
        <v>176</v>
      </c>
      <c r="AB26" s="63" t="s">
        <v>177</v>
      </c>
      <c r="AC26" s="63" t="s">
        <v>178</v>
      </c>
      <c r="AD26" s="63" t="s">
        <v>265</v>
      </c>
      <c r="AE26" s="63" t="s">
        <v>179</v>
      </c>
      <c r="AJ26" s="63" t="s">
        <v>180</v>
      </c>
      <c r="AK26" s="63" t="s">
        <v>181</v>
      </c>
    </row>
    <row r="28" spans="1:43">
      <c r="AD28" s="63" t="s">
        <v>182</v>
      </c>
      <c r="AE28" s="63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3" t="s">
        <v>183</v>
      </c>
      <c r="B1" s="63" t="s">
        <v>46</v>
      </c>
      <c r="C1" s="63" t="s">
        <v>7</v>
      </c>
      <c r="D1" s="63" t="s">
        <v>7</v>
      </c>
      <c r="E1" s="63" t="s">
        <v>7</v>
      </c>
      <c r="F1" s="63" t="s">
        <v>7</v>
      </c>
      <c r="G1" s="63" t="s">
        <v>7</v>
      </c>
      <c r="H1" s="63" t="s">
        <v>7</v>
      </c>
      <c r="I1" s="63" t="s">
        <v>7</v>
      </c>
      <c r="J1" s="63" t="s">
        <v>51</v>
      </c>
      <c r="K1" s="63" t="s">
        <v>18</v>
      </c>
      <c r="L1" s="63" t="s">
        <v>18</v>
      </c>
      <c r="O1" s="63" t="s">
        <v>18</v>
      </c>
      <c r="Q1" s="63" t="s">
        <v>18</v>
      </c>
      <c r="R1" s="63" t="s">
        <v>18</v>
      </c>
      <c r="S1" s="63" t="s">
        <v>18</v>
      </c>
      <c r="T1" s="63" t="s">
        <v>18</v>
      </c>
      <c r="V1" s="63" t="s">
        <v>18</v>
      </c>
      <c r="Y1" s="63" t="s">
        <v>7</v>
      </c>
      <c r="Z1" s="63" t="s">
        <v>7</v>
      </c>
      <c r="AA1" s="63" t="s">
        <v>18</v>
      </c>
      <c r="AB1" s="63" t="s">
        <v>18</v>
      </c>
      <c r="AC1" s="63" t="s">
        <v>18</v>
      </c>
      <c r="AJ1" s="63" t="s">
        <v>18</v>
      </c>
      <c r="AK1" s="63" t="s">
        <v>18</v>
      </c>
      <c r="AR1" s="63" t="s">
        <v>7</v>
      </c>
      <c r="AS1" s="63" t="s">
        <v>7</v>
      </c>
      <c r="AT1" s="63" t="s">
        <v>7</v>
      </c>
    </row>
    <row r="2" spans="1:46">
      <c r="A2" s="63" t="s">
        <v>7</v>
      </c>
      <c r="D2" s="63" t="s">
        <v>19</v>
      </c>
      <c r="E2" s="63" t="s">
        <v>108</v>
      </c>
    </row>
    <row r="3" spans="1:46">
      <c r="A3" s="63" t="s">
        <v>7</v>
      </c>
      <c r="D3" s="63" t="s">
        <v>22</v>
      </c>
      <c r="E3" s="63" t="s">
        <v>20</v>
      </c>
      <c r="F3" s="63" t="s">
        <v>21</v>
      </c>
      <c r="G3" s="63" t="s">
        <v>23</v>
      </c>
      <c r="H3" s="63" t="s">
        <v>47</v>
      </c>
      <c r="I3" s="63" t="s">
        <v>24</v>
      </c>
    </row>
    <row r="4" spans="1:46">
      <c r="A4" s="63" t="s">
        <v>7</v>
      </c>
      <c r="C4" s="63" t="s">
        <v>11</v>
      </c>
      <c r="D4" s="63" t="s">
        <v>109</v>
      </c>
      <c r="E4" s="63" t="s">
        <v>110</v>
      </c>
      <c r="F4" s="63" t="s">
        <v>96</v>
      </c>
      <c r="G4" s="63" t="s">
        <v>25</v>
      </c>
      <c r="H4" s="63" t="s">
        <v>111</v>
      </c>
    </row>
    <row r="5" spans="1:46">
      <c r="A5" s="63" t="s">
        <v>7</v>
      </c>
      <c r="C5" s="63" t="s">
        <v>10</v>
      </c>
      <c r="D5" s="63" t="s">
        <v>112</v>
      </c>
      <c r="E5" s="63" t="s">
        <v>113</v>
      </c>
      <c r="F5" s="63" t="s">
        <v>96</v>
      </c>
      <c r="G5" s="63" t="s">
        <v>25</v>
      </c>
      <c r="H5" s="63" t="s">
        <v>111</v>
      </c>
      <c r="I5" s="63" t="s">
        <v>114</v>
      </c>
    </row>
    <row r="6" spans="1:46">
      <c r="A6" s="63" t="s">
        <v>7</v>
      </c>
      <c r="C6" s="63" t="s">
        <v>41</v>
      </c>
      <c r="D6" s="63" t="s">
        <v>115</v>
      </c>
      <c r="E6" s="63" t="s">
        <v>116</v>
      </c>
      <c r="F6" s="63" t="s">
        <v>96</v>
      </c>
      <c r="G6" s="63" t="s">
        <v>25</v>
      </c>
      <c r="H6" s="63" t="s">
        <v>111</v>
      </c>
      <c r="I6" s="63" t="s">
        <v>117</v>
      </c>
    </row>
    <row r="7" spans="1:46">
      <c r="A7" s="63" t="s">
        <v>7</v>
      </c>
    </row>
    <row r="8" spans="1:46">
      <c r="A8" s="63" t="s">
        <v>7</v>
      </c>
    </row>
    <row r="9" spans="1:46">
      <c r="A9" s="63" t="s">
        <v>7</v>
      </c>
    </row>
    <row r="10" spans="1:46">
      <c r="A10" s="63" t="s">
        <v>7</v>
      </c>
    </row>
    <row r="11" spans="1:46">
      <c r="A11" s="63" t="s">
        <v>7</v>
      </c>
      <c r="C11" s="63" t="s">
        <v>27</v>
      </c>
      <c r="E11" s="63" t="s">
        <v>118</v>
      </c>
    </row>
    <row r="12" spans="1:46">
      <c r="A12" s="63" t="s">
        <v>7</v>
      </c>
      <c r="C12" s="63" t="s">
        <v>28</v>
      </c>
      <c r="E12" s="63" t="s">
        <v>119</v>
      </c>
    </row>
    <row r="13" spans="1:46">
      <c r="A13" s="63" t="s">
        <v>7</v>
      </c>
      <c r="C13" s="63" t="s">
        <v>42</v>
      </c>
      <c r="E13" s="63" t="s">
        <v>120</v>
      </c>
    </row>
    <row r="14" spans="1:46">
      <c r="A14" s="63" t="s">
        <v>7</v>
      </c>
      <c r="C14" s="63" t="s">
        <v>39</v>
      </c>
      <c r="E14" s="63" t="s">
        <v>121</v>
      </c>
    </row>
    <row r="15" spans="1:46">
      <c r="A15" s="63" t="s">
        <v>7</v>
      </c>
      <c r="C15" s="63" t="s">
        <v>43</v>
      </c>
      <c r="E15" s="63" t="s">
        <v>122</v>
      </c>
    </row>
    <row r="16" spans="1:46">
      <c r="A16" s="63" t="s">
        <v>7</v>
      </c>
      <c r="C16" s="63" t="s">
        <v>44</v>
      </c>
      <c r="E16" s="63" t="s">
        <v>123</v>
      </c>
    </row>
    <row r="17" spans="1:43">
      <c r="A17" s="63" t="s">
        <v>7</v>
      </c>
    </row>
    <row r="18" spans="1:43">
      <c r="A18" s="63" t="s">
        <v>7</v>
      </c>
    </row>
    <row r="21" spans="1:43">
      <c r="K21" s="63" t="s">
        <v>53</v>
      </c>
    </row>
    <row r="23" spans="1:43">
      <c r="E23" s="63" t="s">
        <v>29</v>
      </c>
      <c r="K23" s="63" t="s">
        <v>75</v>
      </c>
      <c r="L23" s="63" t="s">
        <v>76</v>
      </c>
      <c r="M23" s="63" t="s">
        <v>14</v>
      </c>
      <c r="N23" s="63" t="s">
        <v>16</v>
      </c>
      <c r="O23" s="63" t="s">
        <v>30</v>
      </c>
      <c r="P23" s="63" t="s">
        <v>33</v>
      </c>
      <c r="Q23" s="63" t="s">
        <v>77</v>
      </c>
      <c r="R23" s="63" t="s">
        <v>31</v>
      </c>
      <c r="S23" s="63" t="s">
        <v>38</v>
      </c>
      <c r="T23" s="63" t="s">
        <v>34</v>
      </c>
      <c r="U23" s="63" t="s">
        <v>17</v>
      </c>
      <c r="V23" s="63" t="s">
        <v>17</v>
      </c>
      <c r="W23" s="63" t="s">
        <v>79</v>
      </c>
      <c r="X23" s="63" t="s">
        <v>80</v>
      </c>
      <c r="Y23" s="63" t="s">
        <v>36</v>
      </c>
      <c r="Z23" s="63" t="s">
        <v>12</v>
      </c>
      <c r="AA23" s="63" t="s">
        <v>32</v>
      </c>
      <c r="AB23" s="63" t="s">
        <v>13</v>
      </c>
      <c r="AC23" s="63" t="s">
        <v>37</v>
      </c>
      <c r="AD23" s="63" t="s">
        <v>56</v>
      </c>
      <c r="AE23" s="63" t="s">
        <v>57</v>
      </c>
      <c r="AF23" s="63" t="s">
        <v>81</v>
      </c>
      <c r="AG23" s="63" t="s">
        <v>82</v>
      </c>
      <c r="AH23" s="63" t="s">
        <v>83</v>
      </c>
      <c r="AI23" s="63" t="s">
        <v>84</v>
      </c>
      <c r="AJ23" s="63" t="s">
        <v>85</v>
      </c>
      <c r="AK23" s="63" t="s">
        <v>86</v>
      </c>
      <c r="AL23" s="63" t="s">
        <v>87</v>
      </c>
      <c r="AM23" s="63" t="s">
        <v>88</v>
      </c>
      <c r="AN23" s="63" t="s">
        <v>89</v>
      </c>
      <c r="AO23" s="63" t="s">
        <v>90</v>
      </c>
      <c r="AP23" s="63" t="s">
        <v>91</v>
      </c>
      <c r="AQ23" s="63" t="s">
        <v>92</v>
      </c>
    </row>
    <row r="24" spans="1:43">
      <c r="B24" s="63" t="s">
        <v>124</v>
      </c>
      <c r="C24" s="63" t="s">
        <v>48</v>
      </c>
      <c r="E24" s="63" t="s">
        <v>125</v>
      </c>
      <c r="K24" s="63" t="s">
        <v>126</v>
      </c>
      <c r="L24" s="63" t="s">
        <v>127</v>
      </c>
      <c r="M24" s="63" t="s">
        <v>128</v>
      </c>
      <c r="N24" s="63" t="s">
        <v>129</v>
      </c>
      <c r="O24" s="63" t="s">
        <v>130</v>
      </c>
      <c r="P24" s="63" t="s">
        <v>131</v>
      </c>
      <c r="Q24" s="63" t="s">
        <v>78</v>
      </c>
      <c r="R24" s="63" t="s">
        <v>132</v>
      </c>
      <c r="S24" s="63" t="s">
        <v>133</v>
      </c>
      <c r="T24" s="63" t="s">
        <v>134</v>
      </c>
      <c r="U24" s="63" t="s">
        <v>261</v>
      </c>
      <c r="V24" s="63" t="s">
        <v>135</v>
      </c>
      <c r="W24" s="63" t="s">
        <v>136</v>
      </c>
      <c r="X24" s="63" t="s">
        <v>262</v>
      </c>
      <c r="Y24" s="63" t="s">
        <v>137</v>
      </c>
      <c r="Z24" s="63" t="s">
        <v>138</v>
      </c>
      <c r="AA24" s="63" t="s">
        <v>139</v>
      </c>
      <c r="AB24" s="63" t="s">
        <v>140</v>
      </c>
      <c r="AC24" s="63" t="s">
        <v>141</v>
      </c>
      <c r="AD24" s="63" t="s">
        <v>263</v>
      </c>
      <c r="AE24" s="63" t="s">
        <v>142</v>
      </c>
      <c r="AF24" s="63" t="s">
        <v>143</v>
      </c>
      <c r="AG24" s="63" t="s">
        <v>142</v>
      </c>
      <c r="AH24" s="63" t="s">
        <v>93</v>
      </c>
      <c r="AI24" s="63" t="s">
        <v>144</v>
      </c>
      <c r="AJ24" s="63" t="s">
        <v>78</v>
      </c>
      <c r="AK24" s="63" t="s">
        <v>94</v>
      </c>
      <c r="AL24" s="63" t="s">
        <v>137</v>
      </c>
      <c r="AM24" s="63" t="s">
        <v>138</v>
      </c>
      <c r="AN24" s="63" t="s">
        <v>145</v>
      </c>
      <c r="AO24" s="63" t="s">
        <v>146</v>
      </c>
      <c r="AP24" s="63" t="s">
        <v>147</v>
      </c>
      <c r="AQ24" s="63" t="s">
        <v>148</v>
      </c>
    </row>
    <row r="25" spans="1:43">
      <c r="B25" s="63" t="s">
        <v>149</v>
      </c>
      <c r="C25" s="63" t="s">
        <v>49</v>
      </c>
      <c r="E25" s="63" t="s">
        <v>150</v>
      </c>
      <c r="K25" s="63" t="s">
        <v>151</v>
      </c>
      <c r="L25" s="63" t="s">
        <v>152</v>
      </c>
      <c r="O25" s="63" t="s">
        <v>153</v>
      </c>
      <c r="Q25" s="63" t="s">
        <v>154</v>
      </c>
      <c r="R25" s="63" t="s">
        <v>155</v>
      </c>
      <c r="S25" s="63" t="s">
        <v>156</v>
      </c>
      <c r="T25" s="63" t="s">
        <v>157</v>
      </c>
      <c r="V25" s="63" t="s">
        <v>78</v>
      </c>
      <c r="Y25" s="63" t="s">
        <v>156</v>
      </c>
      <c r="Z25" s="63" t="s">
        <v>158</v>
      </c>
      <c r="AA25" s="63" t="s">
        <v>159</v>
      </c>
      <c r="AB25" s="63" t="s">
        <v>160</v>
      </c>
      <c r="AC25" s="63" t="s">
        <v>161</v>
      </c>
      <c r="AD25" s="63" t="s">
        <v>264</v>
      </c>
      <c r="AE25" s="63" t="s">
        <v>162</v>
      </c>
      <c r="AI25" s="63" t="s">
        <v>163</v>
      </c>
      <c r="AJ25" s="63" t="s">
        <v>164</v>
      </c>
      <c r="AK25" s="63" t="s">
        <v>165</v>
      </c>
    </row>
    <row r="26" spans="1:43">
      <c r="B26" s="63" t="s">
        <v>166</v>
      </c>
      <c r="C26" s="63" t="s">
        <v>50</v>
      </c>
      <c r="E26" s="63" t="s">
        <v>167</v>
      </c>
      <c r="K26" s="63" t="s">
        <v>168</v>
      </c>
      <c r="L26" s="63" t="s">
        <v>169</v>
      </c>
      <c r="O26" s="63" t="s">
        <v>170</v>
      </c>
      <c r="Q26" s="63" t="s">
        <v>171</v>
      </c>
      <c r="R26" s="63" t="s">
        <v>172</v>
      </c>
      <c r="S26" s="63" t="s">
        <v>173</v>
      </c>
      <c r="T26" s="63" t="s">
        <v>174</v>
      </c>
      <c r="V26" s="63" t="s">
        <v>78</v>
      </c>
      <c r="Y26" s="63" t="s">
        <v>173</v>
      </c>
      <c r="Z26" s="63" t="s">
        <v>175</v>
      </c>
      <c r="AA26" s="63" t="s">
        <v>176</v>
      </c>
      <c r="AB26" s="63" t="s">
        <v>177</v>
      </c>
      <c r="AC26" s="63" t="s">
        <v>178</v>
      </c>
      <c r="AD26" s="63" t="s">
        <v>265</v>
      </c>
      <c r="AE26" s="63" t="s">
        <v>179</v>
      </c>
      <c r="AJ26" s="63" t="s">
        <v>180</v>
      </c>
      <c r="AK26" s="63" t="s">
        <v>181</v>
      </c>
    </row>
    <row r="28" spans="1:43">
      <c r="AD28" s="63" t="s">
        <v>182</v>
      </c>
      <c r="AE28" s="63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675F-6286-4B6F-ABFA-EF973C56AE61}">
  <dimension ref="A1:E15"/>
  <sheetViews>
    <sheetView workbookViewId="0"/>
  </sheetViews>
  <sheetFormatPr defaultRowHeight="15"/>
  <sheetData>
    <row r="1" spans="1:5">
      <c r="A1" s="63" t="s">
        <v>186</v>
      </c>
      <c r="B1" s="63" t="s">
        <v>1</v>
      </c>
      <c r="C1" s="63" t="s">
        <v>2</v>
      </c>
      <c r="D1" s="63" t="s">
        <v>3</v>
      </c>
    </row>
    <row r="2" spans="1:5">
      <c r="B2" s="63" t="s">
        <v>19</v>
      </c>
      <c r="C2" s="63" t="s">
        <v>4</v>
      </c>
    </row>
    <row r="3" spans="1:5">
      <c r="A3" s="63" t="s">
        <v>0</v>
      </c>
      <c r="B3" s="63" t="s">
        <v>5</v>
      </c>
      <c r="C3" s="63" t="s">
        <v>276</v>
      </c>
    </row>
    <row r="4" spans="1:5">
      <c r="A4" s="63" t="s">
        <v>0</v>
      </c>
      <c r="B4" s="63" t="s">
        <v>6</v>
      </c>
      <c r="C4" s="63" t="s">
        <v>277</v>
      </c>
    </row>
    <row r="5" spans="1:5">
      <c r="A5" s="63" t="s">
        <v>0</v>
      </c>
      <c r="B5" s="63" t="s">
        <v>26</v>
      </c>
      <c r="C5" s="63" t="s">
        <v>97</v>
      </c>
      <c r="D5" s="63" t="s">
        <v>98</v>
      </c>
      <c r="E5" s="63" t="s">
        <v>45</v>
      </c>
    </row>
    <row r="8" spans="1:5">
      <c r="A8" s="63" t="s">
        <v>8</v>
      </c>
      <c r="C8" s="63" t="s">
        <v>99</v>
      </c>
    </row>
    <row r="9" spans="1:5">
      <c r="A9" s="63" t="s">
        <v>9</v>
      </c>
      <c r="C9" s="63" t="s">
        <v>100</v>
      </c>
    </row>
    <row r="10" spans="1:5">
      <c r="B10" s="63" t="s">
        <v>42</v>
      </c>
      <c r="C10" s="63" t="s">
        <v>101</v>
      </c>
    </row>
    <row r="11" spans="1:5">
      <c r="B11" s="63" t="s">
        <v>39</v>
      </c>
      <c r="C11" s="63" t="s">
        <v>101</v>
      </c>
    </row>
    <row r="12" spans="1:5">
      <c r="B12" s="63" t="s">
        <v>43</v>
      </c>
      <c r="C12" s="63" t="s">
        <v>102</v>
      </c>
    </row>
    <row r="13" spans="1:5">
      <c r="B13" s="63" t="s">
        <v>44</v>
      </c>
      <c r="C13" s="63" t="s">
        <v>103</v>
      </c>
      <c r="D13" s="63" t="s">
        <v>104</v>
      </c>
    </row>
    <row r="14" spans="1:5">
      <c r="D14" s="63" t="s">
        <v>105</v>
      </c>
    </row>
    <row r="15" spans="1:5">
      <c r="D15" s="6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2026-01-07T03:47:42Z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