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5\"/>
    </mc:Choice>
  </mc:AlternateContent>
  <xr:revisionPtr revIDLastSave="0" documentId="8_{06B5DBEC-661A-4C85-B843-C49D9ABADCB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4" i="2" l="1"/>
  <c r="E24" i="2" l="1"/>
  <c r="K24" i="2"/>
  <c r="L24" i="2"/>
  <c r="O24" i="2"/>
  <c r="P24" i="2"/>
  <c r="Q24" i="2"/>
  <c r="R24" i="2"/>
  <c r="U24" i="2"/>
  <c r="W24" i="2"/>
  <c r="X24" i="2"/>
  <c r="Y24" i="2"/>
  <c r="Z24" i="2"/>
  <c r="AB24" i="2"/>
  <c r="AC24" i="2"/>
  <c r="AE24" i="2"/>
  <c r="AH24" i="2"/>
  <c r="AK24" i="2"/>
  <c r="AL24" i="2"/>
  <c r="AN24" i="2"/>
  <c r="AO24" i="2"/>
  <c r="AP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AN25" i="2"/>
  <c r="AO25" i="2"/>
  <c r="AP25" i="2"/>
  <c r="E26" i="2"/>
  <c r="M26" i="2"/>
  <c r="N26" i="2"/>
  <c r="O26" i="2"/>
  <c r="Q26" i="2"/>
  <c r="R26" i="2"/>
  <c r="T26" i="2"/>
  <c r="U26" i="2"/>
  <c r="X26" i="2"/>
  <c r="Y26" i="2"/>
  <c r="Z26" i="2"/>
  <c r="AA26" i="2"/>
  <c r="AB26" i="2"/>
  <c r="AC26" i="2"/>
  <c r="AD26" i="2"/>
  <c r="AH26" i="2"/>
  <c r="AL26" i="2"/>
  <c r="AM26" i="2"/>
  <c r="E27" i="2"/>
  <c r="M27" i="2"/>
  <c r="N27" i="2"/>
  <c r="O27" i="2"/>
  <c r="Q27" i="2"/>
  <c r="R27" i="2"/>
  <c r="T27" i="2"/>
  <c r="U27" i="2"/>
  <c r="X27" i="2"/>
  <c r="Y27" i="2"/>
  <c r="Z27" i="2"/>
  <c r="AA27" i="2"/>
  <c r="AB27" i="2"/>
  <c r="AD27" i="2"/>
  <c r="AC27" i="2" s="1"/>
  <c r="AL27" i="2"/>
  <c r="AM27" i="2"/>
  <c r="D5" i="1"/>
  <c r="B25" i="2"/>
  <c r="E13" i="2"/>
  <c r="E12" i="2"/>
  <c r="H6" i="2"/>
  <c r="H5" i="2"/>
  <c r="H4" i="2"/>
  <c r="E2" i="2"/>
  <c r="D13" i="1"/>
  <c r="C13" i="1"/>
  <c r="E16" i="2" s="1"/>
  <c r="C12" i="1"/>
  <c r="E15" i="2" s="1"/>
  <c r="C11" i="1"/>
  <c r="E14" i="2" s="1"/>
  <c r="C10" i="1"/>
  <c r="C5" i="1"/>
  <c r="C4" i="1"/>
  <c r="C3" i="1"/>
  <c r="C8" i="1" s="1"/>
  <c r="I5" i="2" l="1"/>
  <c r="D5" i="2"/>
  <c r="I6" i="2"/>
  <c r="D4" i="2"/>
  <c r="E4" i="2" s="1"/>
  <c r="D6" i="2"/>
  <c r="E6" i="2" s="1"/>
  <c r="C9" i="1"/>
  <c r="E11" i="2" s="1"/>
  <c r="E5" i="2" l="1"/>
  <c r="B26" i="2"/>
  <c r="B27" i="2"/>
  <c r="B24" i="2"/>
</calcChain>
</file>

<file path=xl/sharedStrings.xml><?xml version="1.0" encoding="utf-8"?>
<sst xmlns="http://schemas.openxmlformats.org/spreadsheetml/2006/main" count="891" uniqueCount="230">
  <si>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</si>
  <si>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</si>
  <si>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</si>
  <si>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</si>
  <si>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</si>
  <si>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</si>
  <si>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</si>
  <si>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</si>
  <si>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</si>
  <si>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</si>
  <si>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</si>
  <si>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</si>
  <si>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</si>
  <si>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</si>
  <si>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</si>
  <si>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</si>
  <si>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</si>
  <si>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</si>
  <si>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</si>
  <si>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</si>
  <si>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</si>
  <si>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</si>
  <si>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</si>
  <si>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</si>
  <si>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</si>
  <si>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</si>
  <si>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</si>
  <si>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</si>
  <si>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</si>
  <si>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</si>
  <si>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</si>
  <si>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</si>
  <si>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</si>
  <si>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</si>
  <si>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</si>
  <si>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</si>
  <si>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</si>
  <si>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</si>
  <si>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</si>
  <si>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</si>
  <si>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</si>
  <si>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</si>
  <si>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</si>
  <si>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</si>
  <si>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</si>
  <si>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</si>
  <si>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</si>
  <si>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</si>
  <si>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</si>
  <si>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</si>
  <si>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</si>
  <si>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</si>
  <si>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</si>
  <si>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</si>
  <si>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</si>
  <si>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</si>
  <si>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</si>
  <si>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</si>
  <si>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</si>
  <si>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</si>
  <si>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</si>
  <si>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</si>
  <si>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</si>
  <si>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</si>
  <si>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</si>
  <si>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</si>
  <si>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</si>
  <si>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</si>
  <si>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</si>
  <si>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</si>
  <si>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</si>
  <si>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</si>
  <si>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</si>
  <si>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</si>
  <si>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</si>
  <si>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</si>
  <si>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</si>
  <si>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</si>
  <si>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</si>
  <si>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</si>
  <si>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</si>
  <si>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</si>
  <si>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</si>
  <si>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</si>
  <si>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</si>
  <si>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</si>
  <si>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</si>
  <si>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</si>
  <si>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</si>
  <si>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</si>
  <si>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</si>
  <si>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</si>
  <si>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</si>
  <si>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</si>
  <si>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</si>
  <si>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</si>
  <si>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</si>
  <si>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</si>
  <si>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</si>
  <si>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</si>
  <si>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</si>
  <si>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</si>
  <si>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</si>
  <si>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</si>
  <si>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</si>
  <si>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</si>
  <si>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</si>
  <si>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</si>
  <si>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</si>
  <si>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</si>
  <si>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</si>
  <si>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</si>
  <si>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</si>
  <si>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</si>
  <si>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</si>
  <si>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</si>
  <si>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</si>
  <si>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</si>
  <si>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</si>
  <si>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</si>
  <si>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</si>
  <si>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</si>
  <si>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</si>
  <si>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</si>
  <si>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</si>
  <si>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</si>
  <si>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</si>
  <si>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</si>
  <si>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</si>
  <si>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</si>
  <si>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</si>
  <si>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</si>
  <si>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</si>
  <si>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</si>
  <si>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</si>
  <si>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</si>
  <si>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</si>
  <si>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</si>
  <si>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</si>
  <si>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</si>
  <si>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</si>
  <si>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</si>
  <si>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</si>
  <si>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=IF(M27="","Hide","Show")</t>
  </si>
  <si>
    <t>=IFERROR(AD27/AA27,0)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</si>
  <si>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</si>
  <si>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</si>
  <si>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</si>
  <si>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</si>
  <si>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</si>
  <si>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</si>
  <si>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</si>
  <si>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</si>
  <si>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</si>
  <si>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</si>
  <si>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</si>
  <si>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</si>
  <si>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</si>
  <si>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</si>
  <si>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</si>
  <si>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</si>
  <si>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</si>
  <si>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</si>
  <si>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</si>
  <si>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</si>
  <si>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</si>
  <si>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</si>
  <si>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</si>
  <si>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</si>
  <si>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</si>
  <si>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</si>
  <si>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</si>
  <si>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</si>
  <si>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</si>
  <si>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</si>
  <si>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</si>
  <si>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</si>
  <si>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</si>
  <si>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</si>
  <si>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</si>
  <si>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</si>
  <si>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</si>
  <si>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</si>
  <si>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</si>
  <si>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</si>
  <si>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</si>
  <si>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</si>
  <si>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</si>
  <si>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</si>
  <si>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</si>
  <si>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</si>
  <si>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</si>
  <si>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</si>
  <si>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</si>
  <si>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</si>
  <si>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=IFERROR(NF($E26,"U_CUSTREF"),"-")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</si>
  <si>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</si>
  <si>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</si>
  <si>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</si>
  <si>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</si>
  <si>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</si>
  <si>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</si>
  <si>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=IFERROR(NF($E26,"ADDRESS2"),"-")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</si>
  <si>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</si>
  <si>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</si>
  <si>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</si>
  <si>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</si>
  <si>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</si>
  <si>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</si>
  <si>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</si>
  <si>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</si>
  <si>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</si>
  <si>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</si>
  <si>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</si>
  <si>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</si>
  <si>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</si>
  <si>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</si>
  <si>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</si>
  <si>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</si>
  <si>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</si>
  <si>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="01/12/2025"</t>
  </si>
  <si>
    <t>="31/12/2025"</t>
  </si>
  <si>
    <t>="""UICACS"","""",""SQL="",""2=DOCNUM"",""33041162"",""14=CUSTREF"",""8100002087"",""14=U_CUSTREF"",""8100002087"",""15=DOCDATE"",""18/12/2025"",""15=TAXDATE"",""18/12/2025"",""14=CARDCODE"",""CI0099-SGD"",""14=CARDNAME"",""SYNAPXE PTE. LTD."",""14=ITEMCODE"",""MSEP2-25063GLP"",""14=ITEMNAME"",""M"&amp;"S WIN REMOTE DESKTOP SERVICES CAL 2025 SLNG UCAL"",""10=QUANTITY"",""8.000000"",""14=U_PONO"",""961448"",""15=U_PODATE"",""17/12/2025"",""10=U_TLINTCOS"",""0.000000"",""2=SLPCODE"",""132"",""14=SLPNAME"",""E0001-CS"",""14=MEMO"",""WENDY KUM CHIOU SZE"",""14=CONTACTNAME"",""E-INVOICE(AP "&amp;"DIRECT)"",""10=LINETOTAL"",""1214.960000"",""14=U_ENR"","""",""14=U_MSENR"",""S7138270"",""14=U_MSPCN"",""AD5A91AA"",""14=ADDRESS2"",""ARIE WIBAWA SUTANJA_x000D_SYNAPXE PTE. LTD. 1 NORTH BOUNA VISTA LINK, #05-01 ELEMENTUM SINGAPORE 139691_x000D_ARIE WIBAWA SUTANJA_x000D_TEL: _x000D_FAX: _x000D_EMAIL: ari"&amp;"e.wibawa.sutanja@synapxe.sg"""</t>
  </si>
  <si>
    <t>=IFERROR(NF($E27,"U_CUSTREF"),"-")</t>
  </si>
  <si>
    <t>=IFERROR(NF($E27,"U_PODATE"),"-")</t>
  </si>
  <si>
    <t>=IFERROR(NF($E27,"U_PONO"),"-")</t>
  </si>
  <si>
    <t>=SUBTOTAL(9,AO24:AO28)</t>
  </si>
  <si>
    <t>=SUBTOTAL(9,AP24:AP28)</t>
  </si>
  <si>
    <t>UICPO No</t>
  </si>
  <si>
    <t>PERPETUAL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</si>
</sst>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0" fontId="17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"01/12/2025"</f>
        <v>01/12/2025</v>
      </c>
    </row>
    <row r="4" spans="1:7">
      <c r="A4" s="1" t="s">
        <v>0</v>
      </c>
      <c r="B4" s="4" t="s">
        <v>6</v>
      </c>
      <c r="C4" s="5" t="str">
        <f>"31/12/2025"</f>
        <v>31/12/2025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01/Dec/2025..31/Dec/2025</v>
      </c>
    </row>
    <row r="9" spans="1:7">
      <c r="A9" s="1" t="s">
        <v>9</v>
      </c>
      <c r="C9" s="3" t="str">
        <f>TEXT($C$3,"yyyyMMdd") &amp; ".." &amp; TEXT($C$4,"yyyyMMdd")</f>
        <v>20251201..20251231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8E51-5D23-440C-8EDF-600826D0C574}">
  <dimension ref="A1:AV29"/>
  <sheetViews>
    <sheetView workbookViewId="0"/>
  </sheetViews>
  <sheetFormatPr defaultRowHeight="15"/>
  <sheetData>
    <row r="1" spans="1:48">
      <c r="A1" s="68" t="s">
        <v>145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147</v>
      </c>
      <c r="N24" s="68" t="s">
        <v>148</v>
      </c>
      <c r="O24" s="68" t="s">
        <v>149</v>
      </c>
      <c r="P24" s="68" t="s">
        <v>150</v>
      </c>
      <c r="Q24" s="68" t="s">
        <v>151</v>
      </c>
      <c r="R24" s="68" t="s">
        <v>152</v>
      </c>
      <c r="S24" s="68" t="s">
        <v>214</v>
      </c>
      <c r="T24" s="68" t="s">
        <v>153</v>
      </c>
      <c r="U24" s="68" t="s">
        <v>154</v>
      </c>
      <c r="V24" s="68" t="s">
        <v>155</v>
      </c>
      <c r="W24" s="68" t="s">
        <v>125</v>
      </c>
      <c r="X24" s="68" t="s">
        <v>156</v>
      </c>
      <c r="Y24" s="68" t="s">
        <v>157</v>
      </c>
      <c r="Z24" s="68" t="s">
        <v>158</v>
      </c>
      <c r="AA24" s="68" t="s">
        <v>159</v>
      </c>
      <c r="AB24" s="68" t="s">
        <v>160</v>
      </c>
      <c r="AC24" s="68" t="s">
        <v>126</v>
      </c>
      <c r="AD24" s="68" t="s">
        <v>161</v>
      </c>
      <c r="AE24" s="68" t="s">
        <v>162</v>
      </c>
      <c r="AF24" s="68" t="s">
        <v>161</v>
      </c>
      <c r="AG24" s="68" t="s">
        <v>95</v>
      </c>
      <c r="AH24" s="68" t="s">
        <v>163</v>
      </c>
      <c r="AJ24" s="68" t="s">
        <v>96</v>
      </c>
      <c r="AK24" s="68" t="s">
        <v>156</v>
      </c>
      <c r="AL24" s="68" t="s">
        <v>157</v>
      </c>
      <c r="AM24" s="68" t="s">
        <v>164</v>
      </c>
      <c r="AN24" s="68" t="s">
        <v>165</v>
      </c>
      <c r="AO24" s="68" t="s">
        <v>166</v>
      </c>
      <c r="AP24" s="68" t="s">
        <v>167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222</v>
      </c>
      <c r="K25" s="68" t="s">
        <v>140</v>
      </c>
      <c r="L25" s="68" t="s">
        <v>141</v>
      </c>
      <c r="M25" s="68" t="s">
        <v>168</v>
      </c>
      <c r="N25" s="68" t="s">
        <v>169</v>
      </c>
      <c r="O25" s="68" t="s">
        <v>170</v>
      </c>
      <c r="P25" s="68" t="s">
        <v>171</v>
      </c>
      <c r="Q25" s="68" t="s">
        <v>172</v>
      </c>
      <c r="R25" s="68" t="s">
        <v>173</v>
      </c>
      <c r="S25" s="68" t="s">
        <v>219</v>
      </c>
      <c r="T25" s="68" t="s">
        <v>175</v>
      </c>
      <c r="U25" s="68" t="s">
        <v>176</v>
      </c>
      <c r="V25" s="68" t="s">
        <v>177</v>
      </c>
      <c r="W25" s="68" t="s">
        <v>142</v>
      </c>
      <c r="X25" s="68" t="s">
        <v>178</v>
      </c>
      <c r="Y25" s="68" t="s">
        <v>179</v>
      </c>
      <c r="Z25" s="68" t="s">
        <v>180</v>
      </c>
      <c r="AA25" s="68" t="s">
        <v>181</v>
      </c>
      <c r="AB25" s="68" t="s">
        <v>182</v>
      </c>
      <c r="AC25" s="68" t="s">
        <v>129</v>
      </c>
      <c r="AD25" s="68" t="s">
        <v>183</v>
      </c>
      <c r="AE25" s="68" t="s">
        <v>184</v>
      </c>
      <c r="AF25" s="68" t="s">
        <v>183</v>
      </c>
      <c r="AG25" s="68" t="s">
        <v>95</v>
      </c>
      <c r="AH25" s="68" t="s">
        <v>185</v>
      </c>
      <c r="AJ25" s="68" t="s">
        <v>96</v>
      </c>
      <c r="AK25" s="68" t="s">
        <v>178</v>
      </c>
      <c r="AL25" s="68" t="s">
        <v>179</v>
      </c>
      <c r="AM25" s="68" t="s">
        <v>186</v>
      </c>
      <c r="AN25" s="68" t="s">
        <v>187</v>
      </c>
      <c r="AO25" s="68" t="s">
        <v>188</v>
      </c>
      <c r="AP25" s="68" t="s">
        <v>189</v>
      </c>
    </row>
    <row r="26" spans="1:42">
      <c r="B26" s="68" t="s">
        <v>130</v>
      </c>
      <c r="C26" s="68" t="s">
        <v>49</v>
      </c>
      <c r="E26" s="68" t="s">
        <v>128</v>
      </c>
      <c r="M26" s="68" t="s">
        <v>190</v>
      </c>
      <c r="N26" s="68" t="s">
        <v>191</v>
      </c>
      <c r="O26" s="68" t="s">
        <v>192</v>
      </c>
      <c r="Q26" s="68" t="s">
        <v>193</v>
      </c>
      <c r="R26" s="68" t="s">
        <v>194</v>
      </c>
      <c r="T26" s="68" t="s">
        <v>196</v>
      </c>
      <c r="U26" s="68" t="s">
        <v>195</v>
      </c>
      <c r="X26" s="68" t="s">
        <v>196</v>
      </c>
      <c r="Y26" s="68" t="s">
        <v>197</v>
      </c>
      <c r="Z26" s="68" t="s">
        <v>198</v>
      </c>
      <c r="AA26" s="68" t="s">
        <v>199</v>
      </c>
      <c r="AB26" s="68" t="s">
        <v>200</v>
      </c>
      <c r="AC26" s="68" t="s">
        <v>132</v>
      </c>
      <c r="AD26" s="68" t="s">
        <v>201</v>
      </c>
      <c r="AH26" s="68" t="s">
        <v>202</v>
      </c>
      <c r="AL26" s="68" t="s">
        <v>217</v>
      </c>
      <c r="AM26" s="68" t="s">
        <v>218</v>
      </c>
    </row>
    <row r="27" spans="1:42">
      <c r="B27" s="68" t="s">
        <v>143</v>
      </c>
      <c r="C27" s="68" t="s">
        <v>50</v>
      </c>
      <c r="E27" s="68" t="s">
        <v>131</v>
      </c>
      <c r="M27" s="68" t="s">
        <v>203</v>
      </c>
      <c r="N27" s="68" t="s">
        <v>204</v>
      </c>
      <c r="O27" s="68" t="s">
        <v>205</v>
      </c>
      <c r="Q27" s="68" t="s">
        <v>206</v>
      </c>
      <c r="R27" s="68" t="s">
        <v>207</v>
      </c>
      <c r="T27" s="68" t="s">
        <v>208</v>
      </c>
      <c r="U27" s="68" t="s">
        <v>223</v>
      </c>
      <c r="X27" s="68" t="s">
        <v>208</v>
      </c>
      <c r="Y27" s="68" t="s">
        <v>209</v>
      </c>
      <c r="Z27" s="68" t="s">
        <v>210</v>
      </c>
      <c r="AA27" s="68" t="s">
        <v>211</v>
      </c>
      <c r="AB27" s="68" t="s">
        <v>212</v>
      </c>
      <c r="AC27" s="68" t="s">
        <v>144</v>
      </c>
      <c r="AD27" s="68" t="s">
        <v>213</v>
      </c>
      <c r="AL27" s="68" t="s">
        <v>224</v>
      </c>
      <c r="AM27" s="68" t="s">
        <v>225</v>
      </c>
    </row>
    <row r="29" spans="1:42">
      <c r="AC29" s="68" t="s">
        <v>226</v>
      </c>
      <c r="AD29" s="68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1"/>
  <sheetViews>
    <sheetView tabSelected="1" topLeftCell="K19" zoomScale="85" zoomScaleNormal="85" workbookViewId="0">
      <selection activeCell="N31" sqref="N31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10.85546875" style="45" bestFit="1" customWidth="1"/>
    <col min="21" max="21" width="15.140625" style="45" bestFit="1" customWidth="1"/>
    <col min="22" max="22" width="10.8554687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23.140625" style="4" bestFit="1" customWidth="1"/>
    <col min="27" max="27" width="10.5703125" style="60" bestFit="1" customWidth="1"/>
    <col min="28" max="28" width="21.42578125" style="4" bestFit="1" customWidth="1"/>
    <col min="29" max="29" width="9.85546875" style="4" customWidth="1"/>
    <col min="30" max="30" width="11.85546875" style="4" customWidth="1"/>
    <col min="31" max="31" width="8.42578125" style="21" customWidth="1"/>
    <col min="32" max="32" width="8.85546875" style="4" customWidth="1"/>
    <col min="33" max="33" width="11.28515625" style="21" customWidth="1"/>
    <col min="34" max="34" width="21" style="4" customWidth="1"/>
    <col min="35" max="35" width="1.140625" style="4" customWidth="1"/>
    <col min="36" max="36" width="14.28515625" style="21" customWidth="1"/>
    <col min="37" max="37" width="14.42578125" style="4" customWidth="1"/>
    <col min="38" max="38" width="52.42578125" style="4" bestFit="1" customWidth="1"/>
    <col min="39" max="39" width="20.7109375" style="4" customWidth="1"/>
    <col min="40" max="40" width="14.28515625" style="4" customWidth="1"/>
    <col min="41" max="41" width="11.28515625" style="35" bestFit="1" customWidth="1"/>
    <col min="42" max="42" width="14.710937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20251201..20251231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52" hidden="1">
      <c r="A17" s="1" t="s">
        <v>7</v>
      </c>
    </row>
    <row r="18" spans="1:52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52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52" s="40" customFormat="1" ht="18.75">
      <c r="A21" s="39"/>
      <c r="B21" s="39"/>
      <c r="I21" s="41"/>
      <c r="M21" s="72" t="s">
        <v>76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43"/>
      <c r="AO21" s="42"/>
      <c r="AP21" s="42"/>
    </row>
    <row r="22" spans="1:52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52" s="54" customFormat="1" ht="63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228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52">
      <c r="B24" s="1" t="str">
        <f>IF(M24="","Hide","Show")</f>
        <v>Show</v>
      </c>
      <c r="C24" s="4" t="s">
        <v>48</v>
      </c>
      <c r="E24" s="13" t="str">
        <f>"""UICACS"","""",""SQL="",""2=DOCNUM"",""33041071"",""14=CUSTREF"",""8100002046"",""14=U_CUSTREF"",""8100002046"",""15=DOCDATE"",""9/12/2025"",""15=TAXDATE"",""9/12/2025"",""14=CARDCODE"",""CI0099-SGD"",""14=CARDNAME"",""SYNAPXE PTE. LTD."",""14=ITEMCODE"",""MSEP2-25063GLP"",""14=ITEMNAME"",""MS "&amp;"WIN REMOTE DESKTOP SERVICES CAL 2025 SLNG UCAL"",""10=QUANTITY"",""20.000000"",""14=U_PONO"",""ESU961253"",""15=U_PODATE"",""8/12/2025"",""10=U_TLINTCOS"",""0.000000"",""2=SLPCODE"",""127"",""14=SLPNAME"",""E0001-GH"",""14=MEMO"",""MANZY TOH GUAN HUI"",""14=CONTACTNAME"",""E-INVOICE(AP "&amp;"DIRECT)"",""10=LINETOTAL"",""3012.600000"",""14=U_ENR"","""",""14=U_MSENR"",""S7138270"",""14=U_MSPCN"",""AD5A91AA"",""14=ADDRESS2"",""SYNAPXE PTE LTD _x000D_1 NORTH BUONA VISTA LINK, #05-01 ELEMENTUM SINGAPORE 139691_x000D_ATTN: YAP CHYE KWANG / MARCUS LIM_x000D_EMAIL: yan.chye.kwang@synapxe"&amp;".sg/marcus.lim@synapxe.sg"""</f>
        <v>"UICACS","","SQL=","2=DOCNUM","33041071","14=CUSTREF","8100002046","14=U_CUSTREF","8100002046","15=DOCDATE","9/12/2025","15=TAXDATE","9/12/2025","14=CARDCODE","CI0099-SGD","14=CARDNAME","SYNAPXE PTE. LTD.","14=ITEMCODE","MSEP2-25063GLP","14=ITEMNAME","MS WIN REMOTE DESKTOP SERVICES CAL 2025 SLNG UCAL","10=QUANTITY","20.000000","14=U_PONO","ESU961253","15=U_PODATE","8/12/2025","10=U_TLINTCOS","0.000000","2=SLPCODE","127","14=SLPNAME","E0001-GH","14=MEMO","MANZY TOH GUAN HUI","14=CONTACTNAME","E-INVOICE(AP DIRECT)","10=LINETOTAL","3012.600000","14=U_ENR","","14=U_MSENR","S7138270","14=U_MSPCN","AD5A91AA","14=ADDRESS2","SYNAPXE PTE LTD _x000D_1 NORTH BUONA VISTA LINK, #05-01 ELEMENTUM SINGAPORE 139691_x000D_ATTN: YAP CHYE KWANG / MARCUS LIM_x000D_EMAIL: yan.chye.kwang@synapxe.sg/marcus.lim@synapxe.sg"</v>
      </c>
      <c r="K24" s="4">
        <f>MONTH(N24)</f>
        <v>12</v>
      </c>
      <c r="L24" s="4">
        <f>YEAR(N24)</f>
        <v>2025</v>
      </c>
      <c r="M24" s="4">
        <v>33041071</v>
      </c>
      <c r="N24" s="38">
        <v>46000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50" t="str">
        <f>"961253"</f>
        <v>961253</v>
      </c>
      <c r="T24" s="50">
        <v>45999</v>
      </c>
      <c r="U24" s="50" t="str">
        <f>"8100002046"</f>
        <v>8100002046</v>
      </c>
      <c r="V24" s="50">
        <v>46000</v>
      </c>
      <c r="W24" s="51">
        <f>SUM(N24-T24)</f>
        <v>1</v>
      </c>
      <c r="X24" s="65" t="str">
        <f>"MSEP2-25063GLP"</f>
        <v>MSEP2-25063GLP</v>
      </c>
      <c r="Y24" s="65" t="str">
        <f>"MS WIN REMOTE DESKTOP SERVICES CAL 2025 SLNG UCAL"</f>
        <v>MS WIN REMOTE DESKTOP SERVICES CAL 2025 SLNG UCAL</v>
      </c>
      <c r="Z24" s="65" t="str">
        <f>"MANZY TOH GUAN HUI"</f>
        <v>MANZY TOH GUAN HUI</v>
      </c>
      <c r="AA24" s="60">
        <v>20</v>
      </c>
      <c r="AB24" s="65" t="str">
        <f>"E-INVOICE(AP DIRECT)"</f>
        <v>E-INVOICE(AP DIRECT)</v>
      </c>
      <c r="AC24" s="37">
        <f>IFERROR(AD24/AA24,0)</f>
        <v>150.63</v>
      </c>
      <c r="AD24" s="37">
        <v>3012.6</v>
      </c>
      <c r="AE24" s="63" t="str">
        <f>"-"</f>
        <v>-</v>
      </c>
      <c r="AF24" s="37">
        <v>3012.6</v>
      </c>
      <c r="AG24" s="63" t="s">
        <v>95</v>
      </c>
      <c r="AH24" s="67" t="str">
        <f>"SYNAPXE PTE LTD _x000D_1 NORTH BUONA VISTA LINK, #05-01 ELEMENTUM SINGAPORE 139691_x000D_ATTN: YAP CHYE KWANG / MARCUS LIM_x000D_EMAIL: yan.chye.kwang@synapxe.sg/marcus.lim@synapxe.sg"</f>
        <v>SYNAPXE PTE LTD _x000D_1 NORTH BUONA VISTA LINK, #05-01 ELEMENTUM SINGAPORE 139691_x000D_ATTN: YAP CHYE KWANG / MARCUS LIM_x000D_EMAIL: yan.chye.kwang@synapxe.sg/marcus.lim@synapxe.sg</v>
      </c>
      <c r="AI24" s="18"/>
      <c r="AJ24" s="63" t="s">
        <v>96</v>
      </c>
      <c r="AK24" s="4" t="str">
        <f>"MSEP2-25063GLP"</f>
        <v>MSEP2-25063GLP</v>
      </c>
      <c r="AL24" s="4" t="str">
        <f>"MS WIN REMOTE DESKTOP SERVICES CAL 2025 SLNG UCAL"</f>
        <v>MS WIN REMOTE DESKTOP SERVICES CAL 2025 SLNG UCAL</v>
      </c>
      <c r="AM24" s="4" t="s">
        <v>229</v>
      </c>
      <c r="AN24" s="4" t="str">
        <f>"-"</f>
        <v>-</v>
      </c>
      <c r="AO24" s="4" t="str">
        <f>"-"</f>
        <v>-</v>
      </c>
      <c r="AP24" s="4" t="str">
        <f>"-"</f>
        <v>-</v>
      </c>
    </row>
    <row r="25" spans="1:52">
      <c r="A25" s="1" t="s">
        <v>136</v>
      </c>
      <c r="B25" s="1" t="str">
        <f>IF(M25="","Hide","Show")</f>
        <v>Show</v>
      </c>
      <c r="C25" s="4" t="s">
        <v>48</v>
      </c>
      <c r="E25" s="13" t="str">
        <f>"""UICACS"","""",""SQL="",""2=DOCNUM"",""33041162"",""14=CUSTREF"",""8100002087"",""14=U_CUSTREF"",""8100002087"",""15=DOCDATE"",""18/12/2025"",""15=TAXDATE"",""18/12/2025"",""14=CARDCODE"",""CI0099-SGD"",""14=CARDNAME"",""SYNAPXE PTE. LTD."",""14=ITEMCODE"",""MSEP2-25063GLP"",""14=ITEMNAME"",""M"&amp;"S WIN REMOTE DESKTOP SERVICES CAL 2025 SLNG UCAL"",""10=QUANTITY"",""8.000000"",""14=U_PONO"",""961448"",""15=U_PODATE"",""17/12/2025"",""10=U_TLINTCOS"",""0.000000"",""2=SLPCODE"",""132"",""14=SLPNAME"",""E0001-CS"",""14=MEMO"",""WENDY KUM CHIOU SZE"",""14=CONTACTNAME"",""E-INVOICE(AP "&amp;"DIRECT)"",""10=LINETOTAL"",""1214.960000"",""14=U_ENR"","""",""14=U_MSENR"",""S7138270"",""14=U_MSPCN"",""AD5A91AA"",""14=ADDRESS2"",""ARIE WIBAWA SUTANJA_x000D_SYNAPXE PTE. LTD. 1 NORTH BOUNA VISTA LINK, #05-01 ELEMENTUM SINGAPORE 139691_x000D_ARIE WIBAWA SUTANJA_x000D_TEL: _x000D_FAX: _x000D_EMAIL: ari"&amp;"e.wibawa.sutanja@synapxe.sg"""</f>
        <v>"UICACS","","SQL=","2=DOCNUM","33041162","14=CUSTREF","8100002087","14=U_CUSTREF","8100002087","15=DOCDATE","18/12/2025","15=TAXDATE","18/12/2025","14=CARDCODE","CI0099-SGD","14=CARDNAME","SYNAPXE PTE. LTD.","14=ITEMCODE","MSEP2-25063GLP","14=ITEMNAME","MS WIN REMOTE DESKTOP SERVICES CAL 2025 SLNG UCAL","10=QUANTITY","8.000000","14=U_PONO","961448","15=U_PODATE","17/12/2025","10=U_TLINTCOS","0.000000","2=SLPCODE","132","14=SLPNAME","E0001-CS","14=MEMO","WENDY KUM CHIOU SZE","14=CONTACTNAME","E-INVOICE(AP DIRECT)","10=LINETOTAL","1214.960000","14=U_ENR","","14=U_MSENR","S7138270","14=U_MSPCN","AD5A91AA","14=ADDRESS2","ARIE WIBAWA SUTANJA_x000D_SYNAPXE PTE. LTD. 1 NORTH BOUNA VISTA LINK, #05-01 ELEMENTUM SINGAPORE 139691_x000D_ARIE WIBAWA SUTANJA_x000D_TEL: _x000D_FAX: _x000D_EMAIL: arie.wibawa.sutanja@synapxe.sg"</v>
      </c>
      <c r="K25" s="4">
        <f>MONTH(N25)</f>
        <v>12</v>
      </c>
      <c r="L25" s="4">
        <f>YEAR(N25)</f>
        <v>2025</v>
      </c>
      <c r="M25" s="4">
        <v>33041162</v>
      </c>
      <c r="N25" s="38">
        <v>46009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50" t="str">
        <f>"961448"</f>
        <v>961448</v>
      </c>
      <c r="T25" s="50">
        <v>46008</v>
      </c>
      <c r="U25" s="50" t="str">
        <f>"8100002087"</f>
        <v>8100002087</v>
      </c>
      <c r="V25" s="50">
        <v>46009</v>
      </c>
      <c r="W25" s="51">
        <f>SUM(N25-T25)</f>
        <v>1</v>
      </c>
      <c r="X25" s="65" t="str">
        <f>"MSEP2-25063GLP"</f>
        <v>MSEP2-25063GLP</v>
      </c>
      <c r="Y25" s="65" t="str">
        <f>"MS WIN REMOTE DESKTOP SERVICES CAL 2025 SLNG UCAL"</f>
        <v>MS WIN REMOTE DESKTOP SERVICES CAL 2025 SLNG UCAL</v>
      </c>
      <c r="Z25" s="65" t="str">
        <f>"WENDY KUM CHIOU SZE"</f>
        <v>WENDY KUM CHIOU SZE</v>
      </c>
      <c r="AA25" s="60">
        <v>8</v>
      </c>
      <c r="AB25" s="65" t="str">
        <f>"E-INVOICE(AP DIRECT)"</f>
        <v>E-INVOICE(AP DIRECT)</v>
      </c>
      <c r="AC25" s="37">
        <f>IFERROR(AD25/AA25,0)</f>
        <v>151.87</v>
      </c>
      <c r="AD25" s="37">
        <v>1214.96</v>
      </c>
      <c r="AE25" s="63" t="str">
        <f>"-"</f>
        <v>-</v>
      </c>
      <c r="AF25" s="37">
        <v>1214.96</v>
      </c>
      <c r="AG25" s="63" t="s">
        <v>95</v>
      </c>
      <c r="AH25" s="67" t="str">
        <f>"ARIE WIBAWA SUTANJA_x000D_SYNAPXE PTE. LTD. 1 NORTH BOUNA VISTA LINK, #05-01 ELEMENTUM SINGAPORE 139691_x000D_ARIE WIBAWA SUTANJA_x000D_TEL: _x000D_FAX: _x000D_EMAIL: arie.wibawa.sutanja@synapxe.sg"</f>
        <v>ARIE WIBAWA SUTANJA_x000D_SYNAPXE PTE. LTD. 1 NORTH BOUNA VISTA LINK, #05-01 ELEMENTUM SINGAPORE 139691_x000D_ARIE WIBAWA SUTANJA_x000D_TEL: _x000D_FAX: _x000D_EMAIL: arie.wibawa.sutanja@synapxe.sg</v>
      </c>
      <c r="AI25" s="18"/>
      <c r="AJ25" s="63" t="s">
        <v>96</v>
      </c>
      <c r="AK25" s="4" t="str">
        <f>"MSEP2-25063GLP"</f>
        <v>MSEP2-25063GLP</v>
      </c>
      <c r="AL25" s="4" t="str">
        <f>"MS WIN REMOTE DESKTOP SERVICES CAL 2025 SLNG UCAL"</f>
        <v>MS WIN REMOTE DESKTOP SERVICES CAL 2025 SLNG UCAL</v>
      </c>
      <c r="AM25" s="4" t="s">
        <v>229</v>
      </c>
      <c r="AN25" s="4" t="str">
        <f>"-"</f>
        <v>-</v>
      </c>
      <c r="AO25" s="4" t="str">
        <f>"-"</f>
        <v>-</v>
      </c>
      <c r="AP25" s="4" t="str">
        <f>"-"</f>
        <v>-</v>
      </c>
    </row>
    <row r="26" spans="1:52" hidden="1">
      <c r="B26" s="1" t="str">
        <f>IF(M26="","Hide","Show")</f>
        <v>Hide</v>
      </c>
      <c r="C26" s="4" t="s">
        <v>49</v>
      </c>
      <c r="E26" s="13" t="str">
        <f>""</f>
        <v/>
      </c>
      <c r="M26" s="4" t="str">
        <f>""</f>
        <v/>
      </c>
      <c r="N26" s="38" t="str">
        <f>""</f>
        <v/>
      </c>
      <c r="O26" s="4" t="str">
        <f>""</f>
        <v/>
      </c>
      <c r="P26" s="4"/>
      <c r="Q26" s="4" t="str">
        <f>""</f>
        <v/>
      </c>
      <c r="R26" s="4" t="str">
        <f>""</f>
        <v/>
      </c>
      <c r="T26" s="45" t="str">
        <f>""</f>
        <v/>
      </c>
      <c r="U26" s="45" t="str">
        <f>""</f>
        <v/>
      </c>
      <c r="V26" s="52"/>
      <c r="W26" s="51"/>
      <c r="X26" s="4" t="str">
        <f>""</f>
        <v/>
      </c>
      <c r="Y26" s="4" t="str">
        <f>""</f>
        <v/>
      </c>
      <c r="Z26" s="4" t="str">
        <f>""</f>
        <v/>
      </c>
      <c r="AA26" s="60" t="str">
        <f>""</f>
        <v/>
      </c>
      <c r="AB26" s="4" t="str">
        <f>""</f>
        <v/>
      </c>
      <c r="AC26" s="37">
        <f>IFERROR(AD26/AA26,0)</f>
        <v>0</v>
      </c>
      <c r="AD26" s="37" t="str">
        <f>""</f>
        <v/>
      </c>
      <c r="AE26" s="63"/>
      <c r="AF26" s="18"/>
      <c r="AG26" s="63"/>
      <c r="AH26" s="18" t="str">
        <f>""</f>
        <v/>
      </c>
      <c r="AI26" s="18"/>
      <c r="AJ26" s="63"/>
      <c r="AK26" s="18"/>
      <c r="AL26" s="5" t="str">
        <f>""</f>
        <v/>
      </c>
      <c r="AM26" s="4" t="str">
        <f>""</f>
        <v/>
      </c>
    </row>
    <row r="27" spans="1:52" hidden="1">
      <c r="B27" s="1" t="str">
        <f>IF(M27="","Hide","Show")</f>
        <v>Hide</v>
      </c>
      <c r="C27" s="4" t="s">
        <v>50</v>
      </c>
      <c r="E27" s="13" t="str">
        <f>""</f>
        <v/>
      </c>
      <c r="M27" s="4" t="str">
        <f>""</f>
        <v/>
      </c>
      <c r="N27" s="38" t="str">
        <f>""</f>
        <v/>
      </c>
      <c r="O27" s="4" t="str">
        <f>""</f>
        <v/>
      </c>
      <c r="P27" s="4"/>
      <c r="Q27" s="4" t="str">
        <f>""</f>
        <v/>
      </c>
      <c r="R27" s="4" t="str">
        <f>""</f>
        <v/>
      </c>
      <c r="T27" s="45" t="str">
        <f>""</f>
        <v/>
      </c>
      <c r="U27" s="45" t="str">
        <f>""</f>
        <v/>
      </c>
      <c r="V27" s="52"/>
      <c r="W27" s="51"/>
      <c r="X27" s="4" t="str">
        <f>""</f>
        <v/>
      </c>
      <c r="Y27" s="4" t="str">
        <f>""</f>
        <v/>
      </c>
      <c r="Z27" s="4" t="str">
        <f>""</f>
        <v/>
      </c>
      <c r="AA27" s="60" t="str">
        <f>""</f>
        <v/>
      </c>
      <c r="AB27" s="4" t="str">
        <f>""</f>
        <v/>
      </c>
      <c r="AC27" s="37">
        <f>IFERROR(AD27/AA27,0)</f>
        <v>0</v>
      </c>
      <c r="AD27" s="37" t="str">
        <f>""</f>
        <v/>
      </c>
      <c r="AE27" s="63"/>
      <c r="AF27" s="18"/>
      <c r="AG27" s="63"/>
      <c r="AH27" s="18"/>
      <c r="AI27" s="18"/>
      <c r="AJ27" s="63"/>
      <c r="AK27" s="18"/>
      <c r="AL27" s="5" t="str">
        <f>""</f>
        <v/>
      </c>
      <c r="AM27" s="4" t="str">
        <f>""</f>
        <v/>
      </c>
    </row>
    <row r="28" spans="1:52">
      <c r="M28" s="69"/>
      <c r="N28" s="70"/>
      <c r="O28" s="4"/>
      <c r="R28" s="69"/>
      <c r="T28" s="50"/>
      <c r="V28" s="50"/>
      <c r="W28" s="51"/>
      <c r="AC28" s="37"/>
      <c r="AD28" s="37"/>
      <c r="AF28" s="37"/>
      <c r="AH28" s="71"/>
      <c r="AJ28" s="63"/>
      <c r="AL28" s="5"/>
      <c r="AN28" s="21"/>
      <c r="AO28" s="21"/>
    </row>
    <row r="29" spans="1:52">
      <c r="AW29" s="16"/>
    </row>
    <row r="30" spans="1:52">
      <c r="AX30" s="16"/>
    </row>
    <row r="31" spans="1:52">
      <c r="AY31" s="16"/>
    </row>
    <row r="32" spans="1:52">
      <c r="AZ32" s="16"/>
    </row>
    <row r="33" spans="53:61">
      <c r="BA33" s="16"/>
    </row>
    <row r="34" spans="53:61">
      <c r="BB34" s="16"/>
    </row>
    <row r="35" spans="53:61">
      <c r="BC35" s="16"/>
    </row>
    <row r="36" spans="53:61">
      <c r="BD36" s="16"/>
    </row>
    <row r="37" spans="53:61">
      <c r="BE37" s="16"/>
    </row>
    <row r="38" spans="53:61">
      <c r="BF38" s="16"/>
    </row>
    <row r="39" spans="53:61">
      <c r="BG39" s="16"/>
    </row>
    <row r="40" spans="53:61">
      <c r="BH40" s="16"/>
    </row>
    <row r="41" spans="53:61">
      <c r="BI41" s="16"/>
    </row>
  </sheetData>
  <sortState xmlns:xlrd2="http://schemas.microsoft.com/office/spreadsheetml/2017/richdata2" ref="M24:AP391">
    <sortCondition ref="Q24:Q393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220</v>
      </c>
    </row>
    <row r="4" spans="1:5">
      <c r="A4" s="68" t="s">
        <v>0</v>
      </c>
      <c r="B4" s="68" t="s">
        <v>6</v>
      </c>
      <c r="C4" s="68" t="s">
        <v>221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220</v>
      </c>
    </row>
    <row r="4" spans="1:5">
      <c r="A4" s="68" t="s">
        <v>0</v>
      </c>
      <c r="B4" s="68" t="s">
        <v>6</v>
      </c>
      <c r="C4" s="68" t="s">
        <v>221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147</v>
      </c>
      <c r="N24" s="68" t="s">
        <v>148</v>
      </c>
      <c r="O24" s="68" t="s">
        <v>149</v>
      </c>
      <c r="P24" s="68" t="s">
        <v>150</v>
      </c>
      <c r="Q24" s="68" t="s">
        <v>151</v>
      </c>
      <c r="R24" s="68" t="s">
        <v>152</v>
      </c>
      <c r="S24" s="68" t="s">
        <v>214</v>
      </c>
      <c r="T24" s="68" t="s">
        <v>153</v>
      </c>
      <c r="U24" s="68" t="s">
        <v>154</v>
      </c>
      <c r="V24" s="68" t="s">
        <v>155</v>
      </c>
      <c r="W24" s="68" t="s">
        <v>125</v>
      </c>
      <c r="X24" s="68" t="s">
        <v>156</v>
      </c>
      <c r="Y24" s="68" t="s">
        <v>157</v>
      </c>
      <c r="Z24" s="68" t="s">
        <v>158</v>
      </c>
      <c r="AA24" s="68" t="s">
        <v>159</v>
      </c>
      <c r="AB24" s="68" t="s">
        <v>160</v>
      </c>
      <c r="AC24" s="68" t="s">
        <v>126</v>
      </c>
      <c r="AD24" s="68" t="s">
        <v>161</v>
      </c>
      <c r="AE24" s="68" t="s">
        <v>162</v>
      </c>
      <c r="AF24" s="68" t="s">
        <v>161</v>
      </c>
      <c r="AG24" s="68" t="s">
        <v>95</v>
      </c>
      <c r="AH24" s="68" t="s">
        <v>163</v>
      </c>
      <c r="AJ24" s="68" t="s">
        <v>96</v>
      </c>
      <c r="AK24" s="68" t="s">
        <v>156</v>
      </c>
      <c r="AL24" s="68" t="s">
        <v>157</v>
      </c>
      <c r="AM24" s="68" t="s">
        <v>164</v>
      </c>
      <c r="AN24" s="68" t="s">
        <v>165</v>
      </c>
      <c r="AO24" s="68" t="s">
        <v>166</v>
      </c>
      <c r="AP24" s="68" t="s">
        <v>167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168</v>
      </c>
      <c r="N25" s="68" t="s">
        <v>169</v>
      </c>
      <c r="O25" s="68" t="s">
        <v>170</v>
      </c>
      <c r="Q25" s="68" t="s">
        <v>172</v>
      </c>
      <c r="R25" s="68" t="s">
        <v>173</v>
      </c>
      <c r="T25" s="68" t="s">
        <v>178</v>
      </c>
      <c r="U25" s="68" t="s">
        <v>174</v>
      </c>
      <c r="X25" s="68" t="s">
        <v>178</v>
      </c>
      <c r="Y25" s="68" t="s">
        <v>179</v>
      </c>
      <c r="Z25" s="68" t="s">
        <v>180</v>
      </c>
      <c r="AA25" s="68" t="s">
        <v>181</v>
      </c>
      <c r="AB25" s="68" t="s">
        <v>182</v>
      </c>
      <c r="AC25" s="68" t="s">
        <v>129</v>
      </c>
      <c r="AD25" s="68" t="s">
        <v>183</v>
      </c>
      <c r="AH25" s="68" t="s">
        <v>185</v>
      </c>
      <c r="AL25" s="68" t="s">
        <v>215</v>
      </c>
      <c r="AM25" s="68" t="s">
        <v>216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190</v>
      </c>
      <c r="N26" s="68" t="s">
        <v>191</v>
      </c>
      <c r="O26" s="68" t="s">
        <v>192</v>
      </c>
      <c r="Q26" s="68" t="s">
        <v>193</v>
      </c>
      <c r="R26" s="68" t="s">
        <v>194</v>
      </c>
      <c r="T26" s="68" t="s">
        <v>196</v>
      </c>
      <c r="U26" s="68" t="s">
        <v>195</v>
      </c>
      <c r="X26" s="68" t="s">
        <v>196</v>
      </c>
      <c r="Y26" s="68" t="s">
        <v>197</v>
      </c>
      <c r="Z26" s="68" t="s">
        <v>198</v>
      </c>
      <c r="AA26" s="68" t="s">
        <v>199</v>
      </c>
      <c r="AB26" s="68" t="s">
        <v>200</v>
      </c>
      <c r="AC26" s="68" t="s">
        <v>132</v>
      </c>
      <c r="AD26" s="68" t="s">
        <v>201</v>
      </c>
      <c r="AL26" s="68" t="s">
        <v>217</v>
      </c>
      <c r="AM26" s="68" t="s">
        <v>218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147</v>
      </c>
      <c r="N24" s="68" t="s">
        <v>148</v>
      </c>
      <c r="O24" s="68" t="s">
        <v>149</v>
      </c>
      <c r="P24" s="68" t="s">
        <v>150</v>
      </c>
      <c r="Q24" s="68" t="s">
        <v>151</v>
      </c>
      <c r="R24" s="68" t="s">
        <v>152</v>
      </c>
      <c r="S24" s="68" t="s">
        <v>214</v>
      </c>
      <c r="T24" s="68" t="s">
        <v>153</v>
      </c>
      <c r="U24" s="68" t="s">
        <v>154</v>
      </c>
      <c r="V24" s="68" t="s">
        <v>155</v>
      </c>
      <c r="W24" s="68" t="s">
        <v>125</v>
      </c>
      <c r="X24" s="68" t="s">
        <v>156</v>
      </c>
      <c r="Y24" s="68" t="s">
        <v>157</v>
      </c>
      <c r="Z24" s="68" t="s">
        <v>158</v>
      </c>
      <c r="AA24" s="68" t="s">
        <v>159</v>
      </c>
      <c r="AB24" s="68" t="s">
        <v>160</v>
      </c>
      <c r="AC24" s="68" t="s">
        <v>126</v>
      </c>
      <c r="AD24" s="68" t="s">
        <v>161</v>
      </c>
      <c r="AE24" s="68" t="s">
        <v>162</v>
      </c>
      <c r="AF24" s="68" t="s">
        <v>161</v>
      </c>
      <c r="AG24" s="68" t="s">
        <v>95</v>
      </c>
      <c r="AH24" s="68" t="s">
        <v>163</v>
      </c>
      <c r="AJ24" s="68" t="s">
        <v>96</v>
      </c>
      <c r="AK24" s="68" t="s">
        <v>156</v>
      </c>
      <c r="AL24" s="68" t="s">
        <v>157</v>
      </c>
      <c r="AM24" s="68" t="s">
        <v>164</v>
      </c>
      <c r="AN24" s="68" t="s">
        <v>165</v>
      </c>
      <c r="AO24" s="68" t="s">
        <v>166</v>
      </c>
      <c r="AP24" s="68" t="s">
        <v>167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168</v>
      </c>
      <c r="N25" s="68" t="s">
        <v>169</v>
      </c>
      <c r="O25" s="68" t="s">
        <v>170</v>
      </c>
      <c r="Q25" s="68" t="s">
        <v>172</v>
      </c>
      <c r="R25" s="68" t="s">
        <v>173</v>
      </c>
      <c r="T25" s="68" t="s">
        <v>178</v>
      </c>
      <c r="U25" s="68" t="s">
        <v>174</v>
      </c>
      <c r="X25" s="68" t="s">
        <v>178</v>
      </c>
      <c r="Y25" s="68" t="s">
        <v>179</v>
      </c>
      <c r="Z25" s="68" t="s">
        <v>180</v>
      </c>
      <c r="AA25" s="68" t="s">
        <v>181</v>
      </c>
      <c r="AB25" s="68" t="s">
        <v>182</v>
      </c>
      <c r="AC25" s="68" t="s">
        <v>129</v>
      </c>
      <c r="AD25" s="68" t="s">
        <v>183</v>
      </c>
      <c r="AH25" s="68" t="s">
        <v>185</v>
      </c>
      <c r="AL25" s="68" t="s">
        <v>215</v>
      </c>
      <c r="AM25" s="68" t="s">
        <v>216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190</v>
      </c>
      <c r="N26" s="68" t="s">
        <v>191</v>
      </c>
      <c r="O26" s="68" t="s">
        <v>192</v>
      </c>
      <c r="Q26" s="68" t="s">
        <v>193</v>
      </c>
      <c r="R26" s="68" t="s">
        <v>194</v>
      </c>
      <c r="T26" s="68" t="s">
        <v>196</v>
      </c>
      <c r="U26" s="68" t="s">
        <v>195</v>
      </c>
      <c r="X26" s="68" t="s">
        <v>196</v>
      </c>
      <c r="Y26" s="68" t="s">
        <v>197</v>
      </c>
      <c r="Z26" s="68" t="s">
        <v>198</v>
      </c>
      <c r="AA26" s="68" t="s">
        <v>199</v>
      </c>
      <c r="AB26" s="68" t="s">
        <v>200</v>
      </c>
      <c r="AC26" s="68" t="s">
        <v>132</v>
      </c>
      <c r="AD26" s="68" t="s">
        <v>201</v>
      </c>
      <c r="AL26" s="68" t="s">
        <v>217</v>
      </c>
      <c r="AM26" s="68" t="s">
        <v>218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BFCB-7B4B-401B-8B0B-695994BC66B6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220</v>
      </c>
    </row>
    <row r="4" spans="1:5">
      <c r="A4" s="68" t="s">
        <v>0</v>
      </c>
      <c r="B4" s="68" t="s">
        <v>6</v>
      </c>
      <c r="C4" s="68" t="s">
        <v>221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2026-01-07T03:31:46Z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