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YUEN FUN\XLS\SHS MONTHLY REPORT\2025\"/>
    </mc:Choice>
  </mc:AlternateContent>
  <xr:revisionPtr revIDLastSave="0" documentId="8_{C46C5088-8189-4EF8-A42F-3556F88A9A6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E26" i="2"/>
  <c r="K26" i="2"/>
  <c r="L26" i="2"/>
  <c r="M26" i="2"/>
  <c r="N26" i="2"/>
  <c r="O26" i="2"/>
  <c r="P26" i="2"/>
  <c r="Q26" i="2"/>
  <c r="S26" i="2"/>
  <c r="T26" i="2"/>
  <c r="V26" i="2"/>
  <c r="W26" i="2"/>
  <c r="X26" i="2"/>
  <c r="Y26" i="2"/>
  <c r="Z26" i="2"/>
  <c r="AA26" i="2"/>
  <c r="AB26" i="2"/>
  <c r="E27" i="2"/>
  <c r="K27" i="2"/>
  <c r="L27" i="2"/>
  <c r="M27" i="2"/>
  <c r="N27" i="2"/>
  <c r="O27" i="2"/>
  <c r="P27" i="2"/>
  <c r="Q27" i="2"/>
  <c r="S27" i="2"/>
  <c r="T27" i="2"/>
  <c r="V27" i="2"/>
  <c r="W27" i="2"/>
  <c r="AB27" i="2" s="1"/>
  <c r="X27" i="2"/>
  <c r="Y27" i="2"/>
  <c r="Z27" i="2"/>
  <c r="AA27" i="2"/>
  <c r="D5" i="1"/>
  <c r="B8" i="89"/>
  <c r="B7" i="89"/>
  <c r="E13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E14" i="2" s="1"/>
  <c r="C10" i="1"/>
  <c r="C8" i="1"/>
  <c r="C5" i="1"/>
  <c r="E12" i="2" s="1"/>
  <c r="C4" i="1"/>
  <c r="C3" i="1"/>
  <c r="C9" i="1" s="1"/>
  <c r="E11" i="2" s="1"/>
  <c r="B25" i="2" l="1"/>
  <c r="D5" i="2"/>
  <c r="I6" i="2"/>
  <c r="D4" i="2"/>
  <c r="E4" i="2" s="1"/>
  <c r="D6" i="2"/>
  <c r="I5" i="2"/>
  <c r="E5" i="2" l="1"/>
  <c r="B24" i="2"/>
  <c r="E6" i="2"/>
  <c r="B26" i="2" l="1"/>
  <c r="B27" i="2"/>
</calcChain>
</file>

<file path=xl/sharedStrings.xml><?xml version="1.0" encoding="utf-8"?>
<sst xmlns="http://schemas.openxmlformats.org/spreadsheetml/2006/main" count="875" uniqueCount="219">
  <si>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</si>
  <si>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</si>
  <si>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</si>
  <si>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</si>
  <si>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</si>
  <si>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</si>
  <si>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</si>
  <si>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</si>
  <si>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</si>
  <si>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</si>
  <si>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</si>
  <si>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</si>
  <si>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</si>
  <si>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</si>
  <si>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</si>
  <si>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</si>
  <si>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</si>
  <si>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</si>
  <si>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</si>
  <si>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</si>
  <si>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</si>
  <si>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</si>
  <si>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</si>
  <si>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</si>
  <si>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</si>
  <si>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</si>
  <si>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</si>
  <si>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</si>
  <si>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</si>
  <si>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</si>
  <si>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</si>
  <si>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</si>
  <si>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</si>
  <si>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</si>
  <si>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</si>
  <si>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</si>
  <si>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</si>
  <si>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</si>
  <si>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</si>
  <si>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</si>
  <si>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</si>
  <si>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</si>
  <si>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</si>
  <si>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</si>
  <si>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</si>
  <si>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</si>
  <si>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</si>
  <si>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</si>
  <si>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</si>
  <si>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</si>
  <si>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</si>
  <si>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</si>
  <si>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</si>
  <si>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</si>
  <si>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</si>
  <si>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</si>
  <si>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</si>
  <si>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</si>
  <si>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</si>
  <si>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</si>
  <si>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</si>
  <si>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</si>
  <si>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</si>
  <si>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</si>
  <si>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</si>
  <si>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</si>
  <si>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</si>
  <si>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</si>
  <si>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</si>
  <si>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</si>
  <si>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</si>
  <si>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</si>
  <si>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</si>
  <si>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</si>
  <si>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</si>
  <si>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</si>
  <si>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</si>
  <si>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</si>
  <si>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</si>
  <si>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</si>
  <si>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</si>
  <si>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</si>
  <si>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</si>
  <si>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</si>
  <si>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</si>
  <si>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</si>
  <si>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</si>
  <si>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</si>
  <si>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</si>
  <si>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</si>
  <si>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</si>
  <si>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</si>
  <si>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</si>
  <si>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</si>
  <si>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</si>
  <si>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</si>
  <si>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</si>
  <si>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</si>
  <si>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</si>
  <si>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</si>
  <si>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</si>
  <si>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</si>
  <si>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</si>
  <si>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</si>
  <si>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</si>
  <si>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</si>
  <si>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</si>
  <si>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</si>
  <si>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</si>
  <si>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</si>
  <si>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</si>
  <si>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</si>
  <si>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</si>
  <si>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</si>
  <si>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</si>
  <si>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</si>
  <si>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</si>
  <si>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</si>
  <si>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</si>
  <si>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</si>
  <si>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</si>
  <si>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</si>
  <si>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</si>
  <si>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</si>
  <si>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</si>
  <si>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</si>
  <si>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</si>
  <si>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</si>
  <si>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</si>
  <si>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</si>
  <si>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</si>
  <si>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</si>
  <si>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</si>
  <si>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</si>
  <si>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</si>
  <si>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</si>
  <si>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</si>
  <si>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</si>
  <si>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</si>
  <si>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</si>
  <si>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</si>
  <si>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</si>
  <si>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</si>
  <si>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</si>
  <si>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</si>
  <si>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</si>
  <si>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</si>
  <si>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</si>
  <si>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</si>
  <si>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</si>
  <si>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</si>
  <si>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</si>
  <si>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</si>
  <si>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</si>
  <si>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</si>
  <si>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</si>
  <si>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</si>
  <si>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</si>
  <si>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</si>
  <si>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</si>
  <si>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</si>
  <si>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</si>
  <si>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</si>
  <si>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</si>
  <si>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</si>
  <si>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</si>
  <si>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</si>
  <si>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</si>
  <si>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</si>
  <si>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</si>
  <si>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</si>
  <si>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</si>
  <si>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</si>
  <si>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</si>
  <si>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</si>
  <si>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</si>
  <si>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</si>
  <si>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</si>
  <si>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</si>
  <si>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</si>
  <si>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</si>
  <si>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</si>
  <si>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</si>
  <si>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</si>
  <si>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</si>
  <si>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</si>
  <si>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</si>
  <si>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</si>
  <si>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</si>
  <si>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</si>
  <si>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</si>
  <si>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</si>
  <si>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</si>
  <si>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</si>
  <si>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</si>
  <si>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</si>
  <si>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</si>
  <si>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</si>
  <si>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</si>
  <si>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</si>
  <si>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</si>
  <si>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</si>
  <si>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</si>
  <si>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</si>
  <si>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</si>
  <si>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</si>
  <si>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="01/11/2025"</t>
  </si>
  <si>
    <t>="30/11/2025"</t>
  </si>
  <si>
    <t>="""UICACS"","""",""SQL="",""2=DOCNUM"",""33040755"",""14=CUSTREF"",""4280000492"",""14=U_CUSTREF"",""4280000492"",""15=DOCDATE"",""4/11/2025"",""15=TAXDATE"",""4/11/2025"",""14=CARDCODE"",""CI1261-SGD"",""14=CARDNAME"",""CHANGI GENERAL HOSPITAL PTE LTD"",""14=ITEMCODE"",""MS065-03452GLP"",""14="&amp;"ITEMNAME"",""MS EXCEL SNGL LSA"",""10=QUANTITY"",""8.000000"",""14=U_PONO"",""960297"",""15=U_PODATE"",""22/10/2025"",""10=U_TLINTCOS"",""0.000000"",""2=SLPCODE"",""132"",""14=SLPNAME"",""E0001-CS"",""14=MEMO"",""WENDY KUM CHIOU SZE"",""14=CONTACTNAME"",""E-INVOICE"",""10=LINETOTAL"",""2459.5"&amp;"20000"",""14=U_ENR"","""",""14=U_MSENR"",""S7138270"",""14=U_MSPCN"",""83288253"",""14=ADDRESS2"",""WU XIAOQI_x000D_CHANGI GENERAL HOSPITAL PTE LTD 2 SIMEI STREET 3, CLINCIAL SERVICES-LABORATORY SYSTEMS SINGAPORE 529889_x000D_WU XIAOQI_x000D_TEL: 98683083_x000D_FAX: _x000D_EMAIL: wu.xiaoqi@synapxe.sg"&amp;""""</t>
  </si>
  <si>
    <t>=IFERROR(NF($E27,"CONTACTNAME"),"-")</t>
  </si>
  <si>
    <t>=IFERROR(NF($E27,"U_PODATE"),"-")</t>
  </si>
  <si>
    <t>=IFERROR(AC27/W27,0)</t>
  </si>
  <si>
    <t>=SUBTOTAL(9,AB24:AB28)</t>
  </si>
  <si>
    <t>=SUBTOTAL(9,AC24:AC28)</t>
  </si>
  <si>
    <t>UIC PO NO</t>
  </si>
  <si>
    <t>LICENSE WITH SA</t>
  </si>
  <si>
    <t>01.12.2025</t>
  </si>
  <si>
    <t>30.11.2028</t>
  </si>
  <si>
    <t>PO RECEIVED IN OCT 2025 .USAGE DATE: 1ST WEEK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</si>
</sst>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"01/11/2025"</f>
        <v>01/11/2025</v>
      </c>
    </row>
    <row r="4" spans="1:5">
      <c r="A4" s="1" t="s">
        <v>0</v>
      </c>
      <c r="B4" s="4" t="s">
        <v>6</v>
      </c>
      <c r="C4" s="5" t="str">
        <f>"30/11/2025"</f>
        <v>30/11/2025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01/Nov/2025..30/Nov/2025</v>
      </c>
    </row>
    <row r="9" spans="1:5">
      <c r="A9" s="1" t="s">
        <v>9</v>
      </c>
      <c r="C9" s="3" t="str">
        <f>TEXT($C$3,"yyyyMMdd") &amp; ".." &amp; TEXT($C$4,"yyyyMMdd")</f>
        <v>20251101..20251130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4"/>
  <sheetViews>
    <sheetView tabSelected="1" topLeftCell="K19" zoomScale="92" zoomScaleNormal="92" workbookViewId="0">
      <selection activeCell="U37" sqref="U37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7109375" style="4" bestFit="1" customWidth="1"/>
    <col min="17" max="17" width="3.42578125" style="3" customWidth="1"/>
    <col min="18" max="18" width="12" style="4" bestFit="1" customWidth="1"/>
    <col min="19" max="19" width="14.7109375" style="4" customWidth="1"/>
    <col min="20" max="20" width="14.7109375" style="4" bestFit="1" customWidth="1"/>
    <col min="21" max="21" width="14.7109375" style="4" customWidth="1"/>
    <col min="22" max="22" width="11.28515625" style="4" bestFit="1" customWidth="1"/>
    <col min="23" max="23" width="10.28515625" style="17" bestFit="1" customWidth="1"/>
    <col min="24" max="24" width="8.5703125" style="4" bestFit="1" customWidth="1"/>
    <col min="25" max="25" width="23" style="4" hidden="1" customWidth="1"/>
    <col min="26" max="26" width="10.7109375" style="4" hidden="1" customWidth="1"/>
    <col min="27" max="27" width="8.140625" style="4" customWidth="1"/>
    <col min="28" max="28" width="10.42578125" style="28" bestFit="1" customWidth="1"/>
    <col min="29" max="29" width="9.28515625" style="4"/>
    <col min="30" max="31" width="9.28515625" style="4" hidden="1" customWidth="1"/>
    <col min="32" max="33" width="11.28515625" style="4" customWidth="1"/>
    <col min="34" max="34" width="17.7109375" style="4" customWidth="1"/>
    <col min="35" max="35" width="13.140625" style="4" customWidth="1"/>
    <col min="36" max="36" width="11.42578125" style="4" customWidth="1"/>
    <col min="37" max="37" width="9.28515625" style="4"/>
    <col min="38" max="38" width="62.28515625" style="4" customWidth="1"/>
    <col min="39" max="16384" width="9.28515625" style="4"/>
  </cols>
  <sheetData>
    <row r="1" spans="1:31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</row>
    <row r="2" spans="1:31" hidden="1">
      <c r="A2" s="1" t="s">
        <v>7</v>
      </c>
      <c r="D2" s="4" t="s">
        <v>18</v>
      </c>
      <c r="E2" s="4" t="str">
        <f>Option!$C$2</f>
        <v>UICACS</v>
      </c>
    </row>
    <row r="3" spans="1:31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1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1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1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1" hidden="1">
      <c r="A7" s="1" t="s">
        <v>7</v>
      </c>
    </row>
    <row r="8" spans="1:31" hidden="1">
      <c r="A8" s="1" t="s">
        <v>7</v>
      </c>
      <c r="K8" s="9"/>
    </row>
    <row r="9" spans="1:31" hidden="1">
      <c r="A9" s="1" t="s">
        <v>7</v>
      </c>
      <c r="K9" s="9"/>
    </row>
    <row r="10" spans="1:31" hidden="1">
      <c r="A10" s="1" t="s">
        <v>7</v>
      </c>
    </row>
    <row r="11" spans="1:31" hidden="1">
      <c r="A11" s="1" t="s">
        <v>7</v>
      </c>
      <c r="C11" s="4" t="s">
        <v>26</v>
      </c>
      <c r="E11" s="4" t="str">
        <f>Option!$C$9</f>
        <v>20251101..20251130</v>
      </c>
      <c r="K11" s="9"/>
    </row>
    <row r="12" spans="1:31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1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1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1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1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1" hidden="1">
      <c r="A17" s="1" t="s">
        <v>7</v>
      </c>
    </row>
    <row r="18" spans="1:41" s="22" customFormat="1" hidden="1">
      <c r="A18" s="22" t="s">
        <v>7</v>
      </c>
      <c r="I18" s="23"/>
      <c r="L18" s="24"/>
      <c r="M18" s="25"/>
      <c r="Q18" s="26"/>
      <c r="W18" s="27"/>
      <c r="AB18" s="29"/>
    </row>
    <row r="20" spans="1:41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1" ht="15.75">
      <c r="K21" s="47" t="s">
        <v>40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41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1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214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62</v>
      </c>
      <c r="AD23" s="39" t="s">
        <v>63</v>
      </c>
      <c r="AE23" s="37" t="s">
        <v>64</v>
      </c>
      <c r="AF23" s="37" t="s">
        <v>65</v>
      </c>
      <c r="AG23" s="37" t="s">
        <v>66</v>
      </c>
      <c r="AH23" s="37" t="s">
        <v>67</v>
      </c>
      <c r="AI23" s="37" t="s">
        <v>68</v>
      </c>
      <c r="AJ23" s="37" t="s">
        <v>69</v>
      </c>
      <c r="AK23" s="37" t="s">
        <v>70</v>
      </c>
      <c r="AL23" s="33" t="s">
        <v>71</v>
      </c>
    </row>
    <row r="24" spans="1:41">
      <c r="B24" s="1" t="str">
        <f>IF(K24="","Hide","Show")</f>
        <v>Show</v>
      </c>
      <c r="C24" s="4" t="s">
        <v>43</v>
      </c>
      <c r="E24" s="11" t="str">
        <f>"""UICACS"","""",""SQL="",""2=DOCNUM"",""33040755"",""14=CUSTREF"",""4280000492"",""14=U_CUSTREF"",""4280000492"",""15=DOCDATE"",""4/11/2025"",""15=TAXDATE"",""4/11/2025"",""14=CARDCODE"",""CI1261-SGD"",""14=CARDNAME"",""CHANGI GENERAL HOSPITAL PTE LTD"",""14=ITEMCODE"",""MS059-03715GLP"",""14="&amp;"ITEMNAME"",""MS WORD SNGL LSA"",""10=QUANTITY"",""8.000000"",""14=U_PONO"",""960297"",""15=U_PODATE"",""22/10/2025"",""10=U_TLINTCOS"",""0.000000"",""2=SLPCODE"",""132"",""14=SLPNAME"",""E0001-CS"",""14=MEMO"",""WENDY KUM CHIOU SZE"",""14=CONTACTNAME"",""E-INVOICE"",""10=LINETOTAL"",""2459.52"&amp;"0000"",""14=U_ENR"","""",""14=U_MSENR"",""S7138270"",""14=U_MSPCN"",""83288253"",""14=ADDRESS2"",""WU XIAOQI_x000D_CHANGI GENERAL HOSPITAL PTE LTD 2 SIMEI STREET 3, CLINCIAL SERVICES-LABORATORY SYSTEMS SINGAPORE 529889_x000D_WU XIAOQI_x000D_TEL: 98683083_x000D_FAX: _x000D_EMAIL: wu.xiaoqi@synapxe.sg"""</f>
        <v>"UICACS","","SQL=","2=DOCNUM","33040755","14=CUSTREF","4280000492","14=U_CUSTREF","4280000492","15=DOCDATE","4/11/2025","15=TAXDATE","4/11/2025","14=CARDCODE","CI1261-SGD","14=CARDNAME","CHANGI GENERAL HOSPITAL PTE LTD","14=ITEMCODE","MS059-03715GLP","14=ITEMNAME","MS WORD SNGL LSA","10=QUANTITY","8.000000","14=U_PONO","960297","15=U_PODATE","22/10/2025","10=U_TLINTCOS","0.000000","2=SLPCODE","132","14=SLPNAME","E0001-CS","14=MEMO","WENDY KUM CHIOU SZE","14=CONTACTNAME","E-INVOICE","10=LINETOTAL","2459.520000","14=U_ENR","","14=U_MSENR","S7138270","14=U_MSPCN","83288253","14=ADDRESS2","WU XIAOQI_x000D_CHANGI GENERAL HOSPITAL PTE LTD 2 SIMEI STREET 3, CLINCIAL SERVICES-LABORATORY SYSTEMS SINGAPORE 529889_x000D_WU XIAOQI_x000D_TEL: 98683083_x000D_FAX: _x000D_EMAIL: wu.xiaoqi@synapxe.sg"</v>
      </c>
      <c r="K24" s="19">
        <f>MONTH(N24)</f>
        <v>11</v>
      </c>
      <c r="L24" s="19">
        <f>YEAR(N24)</f>
        <v>2025</v>
      </c>
      <c r="M24" s="4">
        <v>33040755</v>
      </c>
      <c r="N24" s="30">
        <v>45965</v>
      </c>
      <c r="O24" s="19" t="str">
        <f>"S7138270"</f>
        <v>S7138270</v>
      </c>
      <c r="P24" s="19" t="str">
        <f>"83288253"</f>
        <v>83288253</v>
      </c>
      <c r="Q24" s="19"/>
      <c r="R24" s="19" t="str">
        <f>"CI1261-SGD"</f>
        <v>CI1261-SGD</v>
      </c>
      <c r="S24" s="4" t="str">
        <f>"CHANGI GENERAL HOSPITAL PTE LTD"</f>
        <v>CHANGI GENERAL HOSPITAL PTE LTD</v>
      </c>
      <c r="T24" s="19" t="str">
        <f>"4280000492"</f>
        <v>4280000492</v>
      </c>
      <c r="U24" s="40" t="str">
        <f>"960297"</f>
        <v>960297</v>
      </c>
      <c r="V24" s="40">
        <v>45952</v>
      </c>
      <c r="W24" s="40">
        <v>45965</v>
      </c>
      <c r="X24" s="41">
        <f>SUM(N24-V24)</f>
        <v>13</v>
      </c>
      <c r="Y24" s="42" t="str">
        <f>"MS059-03715GLP"</f>
        <v>MS059-03715GLP</v>
      </c>
      <c r="Z24" s="42" t="str">
        <f>"MS WORD SNGL LSA"</f>
        <v>MS WORD SNGL LSA</v>
      </c>
      <c r="AA24" s="42" t="str">
        <f>"WENDY KUM CHIOU SZE"</f>
        <v>WENDY KUM CHIOU SZE</v>
      </c>
      <c r="AB24" s="41">
        <v>8</v>
      </c>
      <c r="AC24" s="30" t="s">
        <v>72</v>
      </c>
      <c r="AD24" s="43" t="str">
        <f>"WU XIAOQI_x000D_CHANGI GENERAL HOSPITAL PTE LTD 2 SIMEI STREET 3, CLINCIAL SERVICES-LABORATORY SYSTEMS SINGAPORE 529889_x000D_WU XIAOQI_x000D_TEL: 98683083_x000D_FAX: _x000D_EMAIL: wu.xiaoqi@synapxe.sg"</f>
        <v>WU XIAOQI_x000D_CHANGI GENERAL HOSPITAL PTE LTD 2 SIMEI STREET 3, CLINCIAL SERVICES-LABORATORY SYSTEMS SINGAPORE 529889_x000D_WU XIAOQI_x000D_TEL: 98683083_x000D_FAX: _x000D_EMAIL: wu.xiaoqi@synapxe.sg</v>
      </c>
      <c r="AE24" s="44" t="s">
        <v>73</v>
      </c>
      <c r="AF24" s="44" t="s">
        <v>74</v>
      </c>
      <c r="AG24" s="3" t="str">
        <f>"MS059-03715GLP"</f>
        <v>MS059-03715GLP</v>
      </c>
      <c r="AH24" s="3" t="str">
        <f>"MS WORD SNGL LSA"</f>
        <v>MS WORD SNGL LSA</v>
      </c>
      <c r="AI24" s="19" t="s">
        <v>215</v>
      </c>
      <c r="AJ24" s="19" t="s">
        <v>216</v>
      </c>
      <c r="AK24" s="19" t="s">
        <v>217</v>
      </c>
      <c r="AL24" s="19" t="s">
        <v>218</v>
      </c>
    </row>
    <row r="25" spans="1:41">
      <c r="A25" s="1" t="s">
        <v>166</v>
      </c>
      <c r="B25" s="1" t="str">
        <f>IF(K25="","Hide","Show")</f>
        <v>Show</v>
      </c>
      <c r="C25" s="4" t="s">
        <v>43</v>
      </c>
      <c r="E25" s="11" t="str">
        <f>"""UICACS"","""",""SQL="",""2=DOCNUM"",""33040755"",""14=CUSTREF"",""4280000492"",""14=U_CUSTREF"",""4280000492"",""15=DOCDATE"",""4/11/2025"",""15=TAXDATE"",""4/11/2025"",""14=CARDCODE"",""CI1261-SGD"",""14=CARDNAME"",""CHANGI GENERAL HOSPITAL PTE LTD"",""14=ITEMCODE"",""MS065-03452GLP"",""14="&amp;"ITEMNAME"",""MS EXCEL SNGL LSA"",""10=QUANTITY"",""8.000000"",""14=U_PONO"",""960297"",""15=U_PODATE"",""22/10/2025"",""10=U_TLINTCOS"",""0.000000"",""2=SLPCODE"",""132"",""14=SLPNAME"",""E0001-CS"",""14=MEMO"",""WENDY KUM CHIOU SZE"",""14=CONTACTNAME"",""E-INVOICE"",""10=LINETOTAL"",""2459.5"&amp;"20000"",""14=U_ENR"","""",""14=U_MSENR"",""S7138270"",""14=U_MSPCN"",""83288253"",""14=ADDRESS2"",""WU XIAOQI_x000D_CHANGI GENERAL HOSPITAL PTE LTD 2 SIMEI STREET 3, CLINCIAL SERVICES-LABORATORY SYSTEMS SINGAPORE 529889_x000D_WU XIAOQI_x000D_TEL: 98683083_x000D_FAX: _x000D_EMAIL: wu.xiaoqi@synapxe.sg"&amp;""""</f>
        <v>"UICACS","","SQL=","2=DOCNUM","33040755","14=CUSTREF","4280000492","14=U_CUSTREF","4280000492","15=DOCDATE","4/11/2025","15=TAXDATE","4/11/2025","14=CARDCODE","CI1261-SGD","14=CARDNAME","CHANGI GENERAL HOSPITAL PTE LTD","14=ITEMCODE","MS065-03452GLP","14=ITEMNAME","MS EXCEL SNGL LSA","10=QUANTITY","8.000000","14=U_PONO","960297","15=U_PODATE","22/10/2025","10=U_TLINTCOS","0.000000","2=SLPCODE","132","14=SLPNAME","E0001-CS","14=MEMO","WENDY KUM CHIOU SZE","14=CONTACTNAME","E-INVOICE","10=LINETOTAL","2459.520000","14=U_ENR","","14=U_MSENR","S7138270","14=U_MSPCN","83288253","14=ADDRESS2","WU XIAOQI_x000D_CHANGI GENERAL HOSPITAL PTE LTD 2 SIMEI STREET 3, CLINCIAL SERVICES-LABORATORY SYSTEMS SINGAPORE 529889_x000D_WU XIAOQI_x000D_TEL: 98683083_x000D_FAX: _x000D_EMAIL: wu.xiaoqi@synapxe.sg"</v>
      </c>
      <c r="K25" s="19">
        <f>MONTH(N25)</f>
        <v>11</v>
      </c>
      <c r="L25" s="19">
        <f>YEAR(N25)</f>
        <v>2025</v>
      </c>
      <c r="M25" s="4">
        <v>33040755</v>
      </c>
      <c r="N25" s="30">
        <v>45965</v>
      </c>
      <c r="O25" s="19" t="str">
        <f>"S7138270"</f>
        <v>S7138270</v>
      </c>
      <c r="P25" s="19" t="str">
        <f>"83288253"</f>
        <v>83288253</v>
      </c>
      <c r="Q25" s="19"/>
      <c r="R25" s="19" t="str">
        <f>"CI1261-SGD"</f>
        <v>CI1261-SGD</v>
      </c>
      <c r="S25" s="4" t="str">
        <f>"CHANGI GENERAL HOSPITAL PTE LTD"</f>
        <v>CHANGI GENERAL HOSPITAL PTE LTD</v>
      </c>
      <c r="T25" s="19" t="str">
        <f>"4280000492"</f>
        <v>4280000492</v>
      </c>
      <c r="U25" s="40" t="str">
        <f>"960297"</f>
        <v>960297</v>
      </c>
      <c r="V25" s="40">
        <v>45952</v>
      </c>
      <c r="W25" s="40">
        <v>45965</v>
      </c>
      <c r="X25" s="41">
        <f>SUM(N25-V25)</f>
        <v>13</v>
      </c>
      <c r="Y25" s="42" t="str">
        <f>"MS065-03452GLP"</f>
        <v>MS065-03452GLP</v>
      </c>
      <c r="Z25" s="42" t="str">
        <f>"MS EXCEL SNGL LSA"</f>
        <v>MS EXCEL SNGL LSA</v>
      </c>
      <c r="AA25" s="42" t="str">
        <f>"WENDY KUM CHIOU SZE"</f>
        <v>WENDY KUM CHIOU SZE</v>
      </c>
      <c r="AB25" s="41">
        <v>8</v>
      </c>
      <c r="AC25" s="30" t="s">
        <v>72</v>
      </c>
      <c r="AD25" s="43" t="str">
        <f>"WU XIAOQI_x000D_CHANGI GENERAL HOSPITAL PTE LTD 2 SIMEI STREET 3, CLINCIAL SERVICES-LABORATORY SYSTEMS SINGAPORE 529889_x000D_WU XIAOQI_x000D_TEL: 98683083_x000D_FAX: _x000D_EMAIL: wu.xiaoqi@synapxe.sg"</f>
        <v>WU XIAOQI_x000D_CHANGI GENERAL HOSPITAL PTE LTD 2 SIMEI STREET 3, CLINCIAL SERVICES-LABORATORY SYSTEMS SINGAPORE 529889_x000D_WU XIAOQI_x000D_TEL: 98683083_x000D_FAX: _x000D_EMAIL: wu.xiaoqi@synapxe.sg</v>
      </c>
      <c r="AE25" s="44" t="s">
        <v>73</v>
      </c>
      <c r="AF25" s="44" t="s">
        <v>74</v>
      </c>
      <c r="AG25" s="3" t="str">
        <f>"MS065-03452GLP"</f>
        <v>MS065-03452GLP</v>
      </c>
      <c r="AH25" s="3" t="str">
        <f>"MS EXCEL SNGL LSA"</f>
        <v>MS EXCEL SNGL LSA</v>
      </c>
      <c r="AI25" s="19" t="s">
        <v>215</v>
      </c>
      <c r="AJ25" s="19" t="s">
        <v>216</v>
      </c>
      <c r="AK25" s="19" t="s">
        <v>217</v>
      </c>
      <c r="AL25" s="19" t="s">
        <v>218</v>
      </c>
    </row>
    <row r="26" spans="1:41" hidden="1">
      <c r="B26" s="1" t="str">
        <f>IF(K26="","Hide","Show")</f>
        <v>Hide</v>
      </c>
      <c r="C26" s="4" t="s">
        <v>44</v>
      </c>
      <c r="E26" s="11" t="str">
        <f>""</f>
        <v/>
      </c>
      <c r="K26" s="4" t="str">
        <f>""</f>
        <v/>
      </c>
      <c r="L26" s="30" t="str">
        <f>""</f>
        <v/>
      </c>
      <c r="M26" s="4" t="str">
        <f>""</f>
        <v/>
      </c>
      <c r="N26" s="4" t="str">
        <f>""</f>
        <v/>
      </c>
      <c r="O26" s="4" t="str">
        <f>""</f>
        <v/>
      </c>
      <c r="P26" s="4" t="str">
        <f>""</f>
        <v/>
      </c>
      <c r="Q26" s="3" t="str">
        <f>""</f>
        <v/>
      </c>
      <c r="R26" s="5"/>
      <c r="S26" s="4" t="str">
        <f>""</f>
        <v/>
      </c>
      <c r="T26" s="4" t="str">
        <f>""</f>
        <v/>
      </c>
      <c r="V26" s="4" t="str">
        <f>""</f>
        <v/>
      </c>
      <c r="W26" s="17" t="str">
        <f>""</f>
        <v/>
      </c>
      <c r="X26" s="4" t="str">
        <f>""</f>
        <v/>
      </c>
      <c r="Y26" s="16" t="str">
        <f>""</f>
        <v/>
      </c>
      <c r="Z26" s="5" t="str">
        <f>""</f>
        <v/>
      </c>
      <c r="AA26" s="4" t="str">
        <f>""</f>
        <v/>
      </c>
      <c r="AB26" s="44">
        <f>IFERROR(#REF!/W26,0)</f>
        <v>0</v>
      </c>
    </row>
    <row r="27" spans="1:41" hidden="1">
      <c r="B27" s="1" t="str">
        <f>IF(K27="","Hide","Show")</f>
        <v>Hide</v>
      </c>
      <c r="C27" s="4" t="s">
        <v>45</v>
      </c>
      <c r="E27" s="11" t="str">
        <f>""</f>
        <v/>
      </c>
      <c r="K27" s="4" t="str">
        <f>""</f>
        <v/>
      </c>
      <c r="L27" s="30" t="str">
        <f>""</f>
        <v/>
      </c>
      <c r="M27" s="4" t="str">
        <f>""</f>
        <v/>
      </c>
      <c r="N27" s="4" t="str">
        <f>""</f>
        <v/>
      </c>
      <c r="O27" s="4" t="str">
        <f>""</f>
        <v/>
      </c>
      <c r="P27" s="4" t="str">
        <f>""</f>
        <v/>
      </c>
      <c r="Q27" s="3" t="str">
        <f>""</f>
        <v/>
      </c>
      <c r="R27" s="5"/>
      <c r="S27" s="4" t="str">
        <f>""</f>
        <v/>
      </c>
      <c r="T27" s="4" t="str">
        <f>""</f>
        <v/>
      </c>
      <c r="V27" s="4" t="str">
        <f>""</f>
        <v/>
      </c>
      <c r="W27" s="17" t="str">
        <f>""</f>
        <v/>
      </c>
      <c r="X27" s="4" t="str">
        <f>""</f>
        <v/>
      </c>
      <c r="Y27" s="16" t="str">
        <f>""</f>
        <v/>
      </c>
      <c r="Z27" s="5" t="str">
        <f>""</f>
        <v/>
      </c>
      <c r="AA27" s="4" t="str">
        <f>""</f>
        <v/>
      </c>
      <c r="AB27" s="44">
        <f>IFERROR(#REF!/W27,0)</f>
        <v>0</v>
      </c>
    </row>
    <row r="28" spans="1:41">
      <c r="AB28" s="31"/>
    </row>
    <row r="29" spans="1:41">
      <c r="AF29" s="14"/>
    </row>
    <row r="30" spans="1:41">
      <c r="AM30" s="14"/>
    </row>
    <row r="31" spans="1:41">
      <c r="AN31" s="14"/>
    </row>
    <row r="32" spans="1:41">
      <c r="AO32" s="14"/>
    </row>
    <row r="33" spans="42:43">
      <c r="AP33" s="14"/>
    </row>
    <row r="34" spans="42:43">
      <c r="AQ34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5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206</v>
      </c>
    </row>
    <row r="4" spans="1:5">
      <c r="A4" s="46" t="s">
        <v>0</v>
      </c>
      <c r="B4" s="46" t="s">
        <v>6</v>
      </c>
      <c r="C4" s="46" t="s">
        <v>207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206</v>
      </c>
    </row>
    <row r="4" spans="1:5">
      <c r="A4" s="46" t="s">
        <v>0</v>
      </c>
      <c r="B4" s="46" t="s">
        <v>6</v>
      </c>
      <c r="C4" s="46" t="s">
        <v>207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197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198</v>
      </c>
      <c r="V24" s="46" t="s">
        <v>115</v>
      </c>
      <c r="W24" s="46" t="s">
        <v>116</v>
      </c>
      <c r="X24" s="46" t="s">
        <v>199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200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201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202</v>
      </c>
      <c r="AC26" s="46" t="s">
        <v>163</v>
      </c>
    </row>
    <row r="28" spans="1:42">
      <c r="AB28" s="46" t="s">
        <v>164</v>
      </c>
      <c r="AC28" s="46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197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198</v>
      </c>
      <c r="V24" s="46" t="s">
        <v>115</v>
      </c>
      <c r="W24" s="46" t="s">
        <v>116</v>
      </c>
      <c r="X24" s="46" t="s">
        <v>199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200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201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202</v>
      </c>
      <c r="AC26" s="46" t="s">
        <v>163</v>
      </c>
    </row>
    <row r="28" spans="1:42">
      <c r="AB28" s="46" t="s">
        <v>164</v>
      </c>
      <c r="AC28" s="46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BC56-A730-4BCB-ABA0-8994138A2D41}">
  <dimension ref="A1:E30"/>
  <sheetViews>
    <sheetView workbookViewId="0"/>
  </sheetViews>
  <sheetFormatPr defaultRowHeight="15"/>
  <sheetData>
    <row r="1" spans="1:5">
      <c r="A1" s="46" t="s">
        <v>168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206</v>
      </c>
    </row>
    <row r="4" spans="1:5">
      <c r="A4" s="46" t="s">
        <v>0</v>
      </c>
      <c r="B4" s="46" t="s">
        <v>6</v>
      </c>
      <c r="C4" s="46" t="s">
        <v>207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A582-F939-4DA3-BF49-57D4228F17AE}">
  <dimension ref="A1:AP29"/>
  <sheetViews>
    <sheetView workbookViewId="0"/>
  </sheetViews>
  <sheetFormatPr defaultRowHeight="15"/>
  <sheetData>
    <row r="1" spans="1:35">
      <c r="A1" s="46" t="s">
        <v>196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197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198</v>
      </c>
      <c r="V24" s="46" t="s">
        <v>115</v>
      </c>
      <c r="W24" s="46" t="s">
        <v>116</v>
      </c>
      <c r="X24" s="46" t="s">
        <v>199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200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A25" s="46" t="s">
        <v>166</v>
      </c>
      <c r="B25" s="46" t="s">
        <v>130</v>
      </c>
      <c r="C25" s="46" t="s">
        <v>43</v>
      </c>
      <c r="E25" s="46" t="s">
        <v>208</v>
      </c>
      <c r="K25" s="46" t="s">
        <v>170</v>
      </c>
      <c r="L25" s="46" t="s">
        <v>171</v>
      </c>
      <c r="M25" s="46" t="s">
        <v>132</v>
      </c>
      <c r="N25" s="46" t="s">
        <v>133</v>
      </c>
      <c r="O25" s="46" t="s">
        <v>134</v>
      </c>
      <c r="P25" s="46" t="s">
        <v>172</v>
      </c>
      <c r="R25" s="46" t="s">
        <v>135</v>
      </c>
      <c r="S25" s="46" t="s">
        <v>136</v>
      </c>
      <c r="T25" s="46" t="s">
        <v>138</v>
      </c>
      <c r="U25" s="46" t="s">
        <v>145</v>
      </c>
      <c r="V25" s="46" t="s">
        <v>173</v>
      </c>
      <c r="W25" s="46" t="s">
        <v>174</v>
      </c>
      <c r="X25" s="46" t="s">
        <v>204</v>
      </c>
      <c r="Y25" s="46" t="s">
        <v>137</v>
      </c>
      <c r="Z25" s="46" t="s">
        <v>139</v>
      </c>
      <c r="AA25" s="46" t="s">
        <v>140</v>
      </c>
      <c r="AB25" s="46" t="s">
        <v>141</v>
      </c>
      <c r="AC25" s="46" t="s">
        <v>205</v>
      </c>
      <c r="AD25" s="46" t="s">
        <v>146</v>
      </c>
      <c r="AE25" s="46" t="s">
        <v>175</v>
      </c>
      <c r="AF25" s="46" t="s">
        <v>146</v>
      </c>
      <c r="AG25" s="46" t="s">
        <v>72</v>
      </c>
      <c r="AH25" s="46" t="s">
        <v>143</v>
      </c>
      <c r="AI25" s="46" t="s">
        <v>73</v>
      </c>
      <c r="AJ25" s="46" t="s">
        <v>74</v>
      </c>
      <c r="AK25" s="46" t="s">
        <v>176</v>
      </c>
      <c r="AL25" s="46" t="s">
        <v>177</v>
      </c>
      <c r="AM25" s="46" t="s">
        <v>178</v>
      </c>
      <c r="AN25" s="46" t="s">
        <v>179</v>
      </c>
      <c r="AO25" s="46" t="s">
        <v>180</v>
      </c>
      <c r="AP25" s="46" t="s">
        <v>181</v>
      </c>
    </row>
    <row r="26" spans="1:42">
      <c r="B26" s="46" t="s">
        <v>147</v>
      </c>
      <c r="C26" s="46" t="s">
        <v>44</v>
      </c>
      <c r="E26" s="46" t="s">
        <v>131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202</v>
      </c>
      <c r="AC26" s="46" t="s">
        <v>163</v>
      </c>
    </row>
    <row r="27" spans="1:42">
      <c r="B27" s="46" t="s">
        <v>182</v>
      </c>
      <c r="C27" s="46" t="s">
        <v>45</v>
      </c>
      <c r="E27" s="46" t="s">
        <v>148</v>
      </c>
      <c r="K27" s="46" t="s">
        <v>183</v>
      </c>
      <c r="L27" s="46" t="s">
        <v>184</v>
      </c>
      <c r="M27" s="46" t="s">
        <v>185</v>
      </c>
      <c r="N27" s="46" t="s">
        <v>186</v>
      </c>
      <c r="O27" s="46" t="s">
        <v>187</v>
      </c>
      <c r="P27" s="46" t="s">
        <v>188</v>
      </c>
      <c r="Q27" s="46" t="s">
        <v>189</v>
      </c>
      <c r="S27" s="46" t="s">
        <v>188</v>
      </c>
      <c r="T27" s="46" t="s">
        <v>190</v>
      </c>
      <c r="V27" s="46" t="s">
        <v>191</v>
      </c>
      <c r="W27" s="46" t="s">
        <v>192</v>
      </c>
      <c r="X27" s="46" t="s">
        <v>209</v>
      </c>
      <c r="Y27" s="46" t="s">
        <v>193</v>
      </c>
      <c r="Z27" s="46" t="s">
        <v>210</v>
      </c>
      <c r="AA27" s="46" t="s">
        <v>194</v>
      </c>
      <c r="AB27" s="46" t="s">
        <v>211</v>
      </c>
      <c r="AC27" s="46" t="s">
        <v>195</v>
      </c>
    </row>
    <row r="29" spans="1:42">
      <c r="AB29" s="46" t="s">
        <v>212</v>
      </c>
      <c r="AC29" s="46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2025-12-04T02:10:43Z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