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YUEN FUN\XLS\NUHS Cluster (Monthly Report)\2025\"/>
    </mc:Choice>
  </mc:AlternateContent>
  <xr:revisionPtr revIDLastSave="0" documentId="13_ncr:1_{C0E73859-9F53-4E7E-B1AD-3CD476C775A6}" xr6:coauthVersionLast="47" xr6:coauthVersionMax="47" xr10:uidLastSave="{00000000-0000-0000-0000-000000000000}"/>
  <bookViews>
    <workbookView xWindow="-120" yWindow="-120" windowWidth="29040" windowHeight="15720" xr2:uid="{8A053F12-848E-4983-9233-C88D949C341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1" l="1"/>
  <c r="X26" i="1"/>
  <c r="X27" i="1"/>
  <c r="X24" i="1"/>
  <c r="AG27" i="1"/>
  <c r="AF27" i="1"/>
  <c r="AC27" i="1"/>
  <c r="AB27" i="1"/>
  <c r="AA27" i="1"/>
  <c r="Z27" i="1"/>
  <c r="Y27" i="1"/>
  <c r="T27" i="1"/>
  <c r="S27" i="1"/>
  <c r="R27" i="1"/>
  <c r="Q27" i="1"/>
  <c r="O27" i="1"/>
  <c r="L27" i="1"/>
  <c r="K27" i="1"/>
  <c r="B27" i="1" s="1"/>
  <c r="E27" i="1"/>
  <c r="AG26" i="1"/>
  <c r="AF26" i="1"/>
  <c r="AE26" i="1"/>
  <c r="AC26" i="1"/>
  <c r="AB26" i="1"/>
  <c r="AA26" i="1"/>
  <c r="Z26" i="1"/>
  <c r="Y26" i="1"/>
  <c r="T26" i="1"/>
  <c r="S26" i="1"/>
  <c r="R26" i="1"/>
  <c r="Q26" i="1"/>
  <c r="O26" i="1"/>
  <c r="L26" i="1"/>
  <c r="K26" i="1"/>
  <c r="B26" i="1" s="1"/>
  <c r="E26" i="1"/>
  <c r="AI25" i="1"/>
  <c r="AH25" i="1"/>
  <c r="AE25" i="1"/>
  <c r="AC25" i="1"/>
  <c r="AA25" i="1"/>
  <c r="Z25" i="1"/>
  <c r="Y25" i="1"/>
  <c r="T25" i="1"/>
  <c r="S25" i="1"/>
  <c r="R25" i="1"/>
  <c r="P25" i="1"/>
  <c r="O25" i="1"/>
  <c r="L25" i="1"/>
  <c r="K25" i="1"/>
  <c r="B25" i="1" s="1"/>
  <c r="E25" i="1"/>
  <c r="AI24" i="1"/>
  <c r="AH24" i="1"/>
  <c r="AE24" i="1"/>
  <c r="AC24" i="1"/>
  <c r="AA24" i="1"/>
  <c r="Z24" i="1"/>
  <c r="Y24" i="1"/>
  <c r="U24" i="1"/>
  <c r="T24" i="1"/>
  <c r="S24" i="1"/>
  <c r="R24" i="1"/>
  <c r="P24" i="1"/>
  <c r="O24" i="1"/>
  <c r="L24" i="1"/>
  <c r="K24" i="1"/>
  <c r="B24" i="1" s="1"/>
  <c r="E24" i="1"/>
  <c r="E16" i="1"/>
  <c r="E15" i="1"/>
  <c r="E14" i="1"/>
  <c r="E13" i="1"/>
  <c r="E12" i="1"/>
  <c r="E11" i="1"/>
  <c r="H6" i="1"/>
  <c r="H5" i="1"/>
  <c r="H4" i="1"/>
  <c r="E2" i="1"/>
  <c r="I5" i="1" l="1"/>
  <c r="E5" i="1" s="1"/>
  <c r="D5" i="1"/>
  <c r="I6" i="1"/>
  <c r="D6" i="1"/>
  <c r="E6" i="1" s="1"/>
  <c r="D4" i="1"/>
  <c r="E4" i="1" s="1"/>
</calcChain>
</file>

<file path=xl/sharedStrings.xml><?xml version="1.0" encoding="utf-8"?>
<sst xmlns="http://schemas.openxmlformats.org/spreadsheetml/2006/main" count="120" uniqueCount="64">
  <si>
    <t>Auto+Hide+Values+Formulas=Sheet7,Sheet4,Sheet5</t>
  </si>
  <si>
    <t>Hide+?</t>
  </si>
  <si>
    <t>Hide</t>
  </si>
  <si>
    <t>hide</t>
  </si>
  <si>
    <t>fit</t>
  </si>
  <si>
    <t>Database</t>
  </si>
  <si>
    <t>From</t>
  </si>
  <si>
    <t>Final Script</t>
  </si>
  <si>
    <t>Fields</t>
  </si>
  <si>
    <t>UNION</t>
  </si>
  <si>
    <t>ORDER</t>
  </si>
  <si>
    <t>FROM2</t>
  </si>
  <si>
    <t>Script1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</si>
  <si>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</si>
  <si>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 xml:space="preserve">UNION ALL </t>
  </si>
  <si>
    <t>Script2</t>
  </si>
  <si>
    <t>Script3</t>
  </si>
  <si>
    <t>Date F TO</t>
  </si>
  <si>
    <t>SP</t>
  </si>
  <si>
    <t>ENR</t>
  </si>
  <si>
    <t>MSENR</t>
  </si>
  <si>
    <t>PRODTYPE</t>
  </si>
  <si>
    <t>BPCODE</t>
  </si>
  <si>
    <t>Datasource</t>
  </si>
  <si>
    <t>Month</t>
  </si>
  <si>
    <t>Year</t>
  </si>
  <si>
    <t>DocNum</t>
  </si>
  <si>
    <t>DocDate</t>
  </si>
  <si>
    <t>Agreement No</t>
  </si>
  <si>
    <t>Primary Public Cust No</t>
  </si>
  <si>
    <t>Cluster</t>
  </si>
  <si>
    <t>CardCode</t>
  </si>
  <si>
    <t>Institution</t>
  </si>
  <si>
    <t>Cust Pur No</t>
  </si>
  <si>
    <t>PO Date</t>
  </si>
  <si>
    <t>Date of License key Emailed</t>
  </si>
  <si>
    <t>Elasped days for delivery</t>
  </si>
  <si>
    <t>Items</t>
  </si>
  <si>
    <t>Description</t>
  </si>
  <si>
    <t>Name</t>
  </si>
  <si>
    <t>Quantity</t>
  </si>
  <si>
    <t>User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</si>
  <si>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</si>
  <si>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</si>
  <si>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</si>
  <si>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</si>
  <si>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</si>
  <si>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</si>
  <si>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</si>
  <si>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</si>
  <si>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</si>
  <si>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</si>
  <si>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NL1 - IN</t>
  </si>
  <si>
    <t xml:space="preserve"> </t>
  </si>
  <si>
    <t>UIC</t>
  </si>
  <si>
    <t>Microsoft</t>
  </si>
  <si>
    <t>Auto</t>
  </si>
  <si>
    <t>License with SA</t>
  </si>
  <si>
    <t>NL2 - DO-ENR</t>
  </si>
  <si>
    <t>NL3 - DO-MSENR</t>
  </si>
  <si>
    <t>NUHS</t>
  </si>
  <si>
    <t>01.12.2025</t>
  </si>
  <si>
    <t>30.11.2028</t>
  </si>
  <si>
    <t>UIC PO#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</si>
</sst>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dd\-mm\-yyyy"/>
    <numFmt numFmtId="165" formatCode="_(* #,##0.00_);_(* \(#,##0.00\);_(* &quot;-&quot;??_);_(@_)"/>
    <numFmt numFmtId="166" formatCode="[$-14809]dd/mm/yyyy;@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2"/>
      <name val="Aharoni"/>
      <charset val="177"/>
    </font>
    <font>
      <sz val="14"/>
      <color theme="1"/>
      <name val="Aptos Narrow"/>
      <family val="2"/>
      <scheme val="minor"/>
    </font>
    <font>
      <b/>
      <sz val="14"/>
      <name val="Aharoni"/>
      <charset val="177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horizontal="left" vertical="top"/>
    </xf>
    <xf numFmtId="165" fontId="0" fillId="2" borderId="0" xfId="1" applyNumberFormat="1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3" fillId="0" borderId="0" xfId="2" applyFont="1" applyAlignment="1">
      <alignment horizontal="center" vertical="top"/>
    </xf>
    <xf numFmtId="14" fontId="0" fillId="0" borderId="0" xfId="0" applyNumberFormat="1" applyAlignment="1">
      <alignment vertical="top"/>
    </xf>
    <xf numFmtId="0" fontId="0" fillId="5" borderId="0" xfId="0" applyFill="1" applyAlignment="1">
      <alignment vertical="top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horizontal="center" vertical="top"/>
    </xf>
    <xf numFmtId="164" fontId="0" fillId="5" borderId="0" xfId="0" applyNumberFormat="1" applyFill="1" applyAlignment="1">
      <alignment vertical="top"/>
    </xf>
    <xf numFmtId="0" fontId="0" fillId="5" borderId="0" xfId="0" applyFill="1" applyAlignment="1">
      <alignment horizontal="left" vertical="top"/>
    </xf>
    <xf numFmtId="1" fontId="0" fillId="5" borderId="0" xfId="0" applyNumberFormat="1" applyFill="1" applyAlignment="1">
      <alignment vertical="top"/>
    </xf>
    <xf numFmtId="165" fontId="0" fillId="5" borderId="0" xfId="1" applyNumberFormat="1" applyFont="1" applyFill="1" applyAlignment="1">
      <alignment vertical="top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6" borderId="0" xfId="0" applyFont="1" applyFill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 wrapText="1"/>
    </xf>
    <xf numFmtId="40" fontId="9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 wrapText="1"/>
    </xf>
    <xf numFmtId="0" fontId="0" fillId="4" borderId="0" xfId="0" applyFill="1" applyAlignment="1">
      <alignment vertical="top"/>
    </xf>
    <xf numFmtId="166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vertical="top"/>
    </xf>
    <xf numFmtId="40" fontId="0" fillId="0" borderId="0" xfId="1" applyNumberFormat="1" applyFont="1" applyAlignment="1">
      <alignment vertical="top"/>
    </xf>
    <xf numFmtId="164" fontId="0" fillId="0" borderId="0" xfId="0" applyNumberFormat="1" applyAlignment="1">
      <alignment horizontal="center" vertical="center"/>
    </xf>
    <xf numFmtId="40" fontId="10" fillId="0" borderId="0" xfId="1" applyNumberFormat="1" applyFont="1" applyAlignment="1">
      <alignment vertical="top"/>
    </xf>
    <xf numFmtId="164" fontId="11" fillId="0" borderId="0" xfId="0" applyNumberFormat="1" applyFont="1" applyAlignment="1">
      <alignment vertical="top"/>
    </xf>
    <xf numFmtId="166" fontId="0" fillId="0" borderId="0" xfId="0" applyNumberFormat="1" applyAlignment="1">
      <alignment vertical="top"/>
    </xf>
    <xf numFmtId="0" fontId="11" fillId="0" borderId="0" xfId="0" applyFont="1" applyAlignment="1">
      <alignment vertical="top"/>
    </xf>
    <xf numFmtId="15" fontId="0" fillId="0" borderId="0" xfId="0" applyNumberFormat="1" applyAlignment="1">
      <alignment horizontal="center" vertical="top"/>
    </xf>
    <xf numFmtId="0" fontId="6" fillId="0" borderId="0" xfId="2" applyFont="1" applyAlignment="1">
      <alignment horizontal="center" vertical="top"/>
    </xf>
  </cellXfs>
  <cellStyles count="3">
    <cellStyle name="Currency" xfId="1" builtinId="4"/>
    <cellStyle name="Normal" xfId="0" builtinId="0"/>
    <cellStyle name="Normal 2" xfId="2" xr:uid="{6FB3C474-BCEE-4D06-8CF5-850D32F7F3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enFun\AppData\Local\Microsoft\Windows\INetCache\Content.Outlook\KY7RUVMQ\NHG%20Cluster%20-%20NOV25.xlsx" TargetMode="External"/><Relationship Id="rId1" Type="http://schemas.openxmlformats.org/officeDocument/2006/relationships/externalLinkPath" Target="/Users/YuenFun/AppData/Local/Microsoft/Windows/INetCache/Content.Outlook/KY7RUVMQ/NHG%20Cluster%20-%20NOV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tion"/>
      <sheetName val="Data"/>
      <sheetName val="Sheet1"/>
      <sheetName val="Customer Codes"/>
      <sheetName val="Sheet2"/>
      <sheetName val="Sheet3"/>
      <sheetName val="Sheet4"/>
      <sheetName val="Sheet5"/>
      <sheetName val="Sheet6"/>
      <sheetName val="Sheet7"/>
    </sheetNames>
    <sheetDataSet>
      <sheetData sheetId="0">
        <row r="2">
          <cell r="C2" t="str">
            <v>UICACS</v>
          </cell>
        </row>
        <row r="5">
          <cell r="C5" t="str">
            <v>*</v>
          </cell>
        </row>
        <row r="9">
          <cell r="C9" t="str">
            <v>20251101..20251130</v>
          </cell>
        </row>
        <row r="10">
          <cell r="C10" t="str">
            <v>'S7138270','7138270' ,'s7138270'</v>
          </cell>
        </row>
        <row r="11">
          <cell r="C11" t="str">
            <v>'S7138270','7138270' ,'s7138270'</v>
          </cell>
        </row>
        <row r="12">
          <cell r="C12" t="str">
            <v>'MS'</v>
          </cell>
        </row>
        <row r="13">
          <cell r="C13" t="str">
    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C897-9F2B-4F94-8DC5-15F68AB14522}">
  <dimension ref="A1:AX36"/>
  <sheetViews>
    <sheetView tabSelected="1" topLeftCell="N19" workbookViewId="0">
      <selection activeCell="AA41" sqref="AA41"/>
    </sheetView>
  </sheetViews>
  <sheetFormatPr defaultColWidth="9.28515625" defaultRowHeight="15"/>
  <cols>
    <col min="1" max="2" width="17.7109375" style="1" hidden="1" customWidth="1"/>
    <col min="3" max="3" width="15.7109375" style="7" hidden="1" customWidth="1"/>
    <col min="4" max="4" width="20.7109375" style="7" hidden="1" customWidth="1"/>
    <col min="5" max="5" width="23.28515625" style="7" hidden="1" customWidth="1"/>
    <col min="6" max="6" width="16.28515625" style="7" hidden="1" customWidth="1"/>
    <col min="7" max="7" width="12.7109375" style="7" hidden="1" customWidth="1"/>
    <col min="8" max="8" width="9.28515625" style="7" hidden="1" customWidth="1"/>
    <col min="9" max="9" width="20" style="8" hidden="1" customWidth="1"/>
    <col min="10" max="10" width="9.28515625" style="7" hidden="1" customWidth="1"/>
    <col min="11" max="11" width="5.85546875" style="9" customWidth="1"/>
    <col min="12" max="12" width="6.28515625" style="9" bestFit="1" customWidth="1"/>
    <col min="13" max="13" width="10.7109375" style="7" customWidth="1"/>
    <col min="14" max="14" width="10.7109375" style="9" customWidth="1"/>
    <col min="15" max="15" width="17.28515625" style="10" bestFit="1" customWidth="1"/>
    <col min="16" max="16" width="7.42578125" style="10" customWidth="1"/>
    <col min="17" max="17" width="5" style="7" customWidth="1"/>
    <col min="18" max="18" width="11.85546875" style="7" bestFit="1" customWidth="1"/>
    <col min="19" max="19" width="22.5703125" style="7" customWidth="1"/>
    <col min="20" max="20" width="15.140625" style="11" bestFit="1" customWidth="1"/>
    <col min="21" max="21" width="15.140625" style="11" customWidth="1"/>
    <col min="22" max="22" width="10.85546875" style="11" bestFit="1" customWidth="1"/>
    <col min="23" max="23" width="10.85546875" style="7" bestFit="1" customWidth="1"/>
    <col min="24" max="24" width="17.85546875" style="7" customWidth="1"/>
    <col min="25" max="25" width="9.140625" style="7" hidden="1" customWidth="1"/>
    <col min="26" max="26" width="17.7109375" style="7" hidden="1" customWidth="1"/>
    <col min="27" max="27" width="17.7109375" style="7" customWidth="1"/>
    <col min="28" max="28" width="10.5703125" style="7" bestFit="1" customWidth="1"/>
    <col min="29" max="29" width="21.7109375" style="12" bestFit="1" customWidth="1"/>
    <col min="30" max="30" width="8.5703125" style="7" customWidth="1"/>
    <col min="31" max="31" width="14.42578125" style="7" customWidth="1"/>
    <col min="32" max="32" width="4.7109375" style="7" customWidth="1"/>
    <col min="33" max="33" width="13.5703125" style="7" customWidth="1"/>
    <col min="34" max="34" width="10.5703125" style="7" bestFit="1" customWidth="1"/>
    <col min="35" max="35" width="45.140625" style="13" customWidth="1"/>
    <col min="36" max="36" width="22.7109375" style="13" customWidth="1"/>
    <col min="37" max="37" width="23.7109375" style="7" customWidth="1"/>
    <col min="38" max="38" width="18.42578125" style="9" customWidth="1"/>
    <col min="39" max="39" width="19" style="9" customWidth="1"/>
    <col min="40" max="40" width="20" style="9" hidden="1" customWidth="1"/>
    <col min="41" max="42" width="9.28515625" style="7" hidden="1" customWidth="1"/>
    <col min="43" max="16384" width="9.28515625" style="7"/>
  </cols>
  <sheetData>
    <row r="1" spans="1:42" s="1" customFormat="1" hidden="1">
      <c r="A1" s="1" t="s">
        <v>0</v>
      </c>
      <c r="B1" s="1" t="s">
        <v>1</v>
      </c>
      <c r="C1" s="1" t="s">
        <v>2</v>
      </c>
      <c r="D1" s="1" t="s">
        <v>2</v>
      </c>
      <c r="E1" s="1" t="s">
        <v>2</v>
      </c>
      <c r="F1" s="1" t="s">
        <v>2</v>
      </c>
      <c r="G1" s="1" t="s">
        <v>2</v>
      </c>
      <c r="H1" s="1" t="s">
        <v>2</v>
      </c>
      <c r="I1" s="2" t="s">
        <v>2</v>
      </c>
      <c r="J1" s="1" t="s">
        <v>3</v>
      </c>
      <c r="K1" s="3" t="s">
        <v>4</v>
      </c>
      <c r="L1" s="3" t="s">
        <v>4</v>
      </c>
      <c r="N1" s="3"/>
      <c r="O1" s="4" t="s">
        <v>4</v>
      </c>
      <c r="P1" s="4"/>
      <c r="Q1" s="1" t="s">
        <v>4</v>
      </c>
      <c r="R1" s="1" t="s">
        <v>4</v>
      </c>
      <c r="S1" s="1" t="s">
        <v>4</v>
      </c>
      <c r="T1" s="5" t="s">
        <v>4</v>
      </c>
      <c r="U1" s="5"/>
      <c r="V1" s="5" t="s">
        <v>4</v>
      </c>
      <c r="Y1" s="1" t="s">
        <v>2</v>
      </c>
      <c r="Z1" s="1" t="s">
        <v>2</v>
      </c>
      <c r="AA1" s="1" t="s">
        <v>4</v>
      </c>
      <c r="AB1" s="1" t="s">
        <v>4</v>
      </c>
      <c r="AC1" s="1" t="s">
        <v>4</v>
      </c>
      <c r="AF1" s="1" t="s">
        <v>4</v>
      </c>
      <c r="AG1" s="1" t="s">
        <v>4</v>
      </c>
      <c r="AI1" s="6"/>
      <c r="AJ1" s="6"/>
      <c r="AL1" s="3"/>
      <c r="AM1" s="3"/>
      <c r="AN1" s="3" t="s">
        <v>2</v>
      </c>
      <c r="AO1" s="1" t="s">
        <v>2</v>
      </c>
      <c r="AP1" s="1" t="s">
        <v>2</v>
      </c>
    </row>
    <row r="2" spans="1:42" hidden="1">
      <c r="A2" s="1" t="s">
        <v>2</v>
      </c>
      <c r="D2" s="7" t="s">
        <v>5</v>
      </c>
      <c r="E2" s="7" t="str">
        <f>[1]Option!$C$2</f>
        <v>UICACS</v>
      </c>
    </row>
    <row r="3" spans="1:42" hidden="1">
      <c r="A3" s="1" t="s">
        <v>2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</row>
    <row r="4" spans="1:42" ht="409.5" hidden="1">
      <c r="A4" s="1" t="s">
        <v>2</v>
      </c>
      <c r="C4" s="7" t="s">
        <v>12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16" t="s">
        <v>13</v>
      </c>
      <c r="G4" s="7" t="s">
        <v>14</v>
      </c>
      <c r="H4" s="7" t="str">
        <f>" ORDER BY DOCNUM, DOCDATE"</f>
        <v xml:space="preserve"> ORDER BY DOCNUM, DOCDATE</v>
      </c>
    </row>
    <row r="5" spans="1:42" ht="409.5" hidden="1">
      <c r="A5" s="1" t="s">
        <v>2</v>
      </c>
      <c r="C5" s="7" t="s">
        <v>15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16" t="s">
        <v>13</v>
      </c>
      <c r="G5" s="7" t="s">
        <v>14</v>
      </c>
      <c r="H5" s="7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409.5" hidden="1">
      <c r="A6" s="1" t="s">
        <v>2</v>
      </c>
      <c r="C6" s="7" t="s">
        <v>16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16" t="s">
        <v>13</v>
      </c>
      <c r="G6" s="7" t="s">
        <v>14</v>
      </c>
      <c r="H6" s="7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2</v>
      </c>
    </row>
    <row r="8" spans="1:42" hidden="1">
      <c r="A8" s="1" t="s">
        <v>2</v>
      </c>
      <c r="K8" s="17"/>
    </row>
    <row r="9" spans="1:42" hidden="1">
      <c r="A9" s="1" t="s">
        <v>2</v>
      </c>
      <c r="K9" s="17"/>
    </row>
    <row r="10" spans="1:42" hidden="1">
      <c r="A10" s="1" t="s">
        <v>2</v>
      </c>
    </row>
    <row r="11" spans="1:42" hidden="1">
      <c r="A11" s="1" t="s">
        <v>2</v>
      </c>
      <c r="C11" s="7" t="s">
        <v>17</v>
      </c>
      <c r="E11" s="7" t="str">
        <f>[1]Option!$C$9</f>
        <v>20251101..20251130</v>
      </c>
      <c r="K11" s="17"/>
    </row>
    <row r="12" spans="1:42" hidden="1">
      <c r="A12" s="1" t="s">
        <v>2</v>
      </c>
      <c r="C12" s="7" t="s">
        <v>18</v>
      </c>
      <c r="E12" s="7" t="str">
        <f>[1]Option!$C$5</f>
        <v>*</v>
      </c>
      <c r="K12" s="17"/>
    </row>
    <row r="13" spans="1:42" hidden="1">
      <c r="A13" s="1" t="s">
        <v>2</v>
      </c>
      <c r="C13" s="7" t="s">
        <v>19</v>
      </c>
      <c r="E13" s="7" t="str">
        <f>[1]Option!$C$10</f>
        <v>'S7138270','7138270' ,'s7138270'</v>
      </c>
      <c r="K13" s="17"/>
    </row>
    <row r="14" spans="1:42" hidden="1">
      <c r="A14" s="1" t="s">
        <v>2</v>
      </c>
      <c r="C14" s="7" t="s">
        <v>20</v>
      </c>
      <c r="E14" s="7" t="str">
        <f>[1]Option!$C$11</f>
        <v>'S7138270','7138270' ,'s7138270'</v>
      </c>
      <c r="K14" s="17"/>
    </row>
    <row r="15" spans="1:42" hidden="1">
      <c r="A15" s="1" t="s">
        <v>2</v>
      </c>
      <c r="C15" s="7" t="s">
        <v>21</v>
      </c>
      <c r="E15" s="7" t="str">
        <f>[1]Option!$C$12</f>
        <v>'MS'</v>
      </c>
      <c r="AG15" s="18"/>
    </row>
    <row r="16" spans="1:42" hidden="1">
      <c r="A16" s="1" t="s">
        <v>2</v>
      </c>
      <c r="C16" s="7" t="s">
        <v>22</v>
      </c>
      <c r="E16" s="7" t="str">
        <f>[1]Option!$C$13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6" hidden="1">
      <c r="A17" s="1" t="s">
        <v>2</v>
      </c>
    </row>
    <row r="18" spans="1:46" s="19" customFormat="1" hidden="1">
      <c r="A18" s="19" t="s">
        <v>2</v>
      </c>
      <c r="I18" s="20"/>
      <c r="K18" s="21"/>
      <c r="L18" s="21"/>
      <c r="N18" s="21"/>
      <c r="O18" s="22"/>
      <c r="P18" s="22"/>
      <c r="T18" s="23"/>
      <c r="U18" s="23"/>
      <c r="V18" s="23"/>
      <c r="AC18" s="24"/>
      <c r="AI18" s="25"/>
      <c r="AJ18" s="25"/>
      <c r="AL18" s="21"/>
      <c r="AM18" s="21"/>
      <c r="AN18" s="21"/>
    </row>
    <row r="20" spans="1:46" ht="15.75">
      <c r="K20" s="26"/>
      <c r="L20" s="26"/>
      <c r="M20" s="27"/>
      <c r="N20" s="26"/>
      <c r="O20" s="26"/>
      <c r="P20" s="26"/>
      <c r="Q20" s="26"/>
      <c r="R20" s="26"/>
      <c r="S20" s="26"/>
      <c r="T20" s="28"/>
      <c r="U20" s="28"/>
      <c r="V20" s="28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46" s="30" customFormat="1" ht="18.75">
      <c r="A21" s="29"/>
      <c r="B21" s="29"/>
      <c r="I21" s="31"/>
      <c r="K21" s="54" t="s">
        <v>60</v>
      </c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</row>
    <row r="22" spans="1:46" ht="15.75">
      <c r="K22" s="26"/>
      <c r="L22" s="26"/>
      <c r="M22" s="27"/>
      <c r="N22" s="26"/>
      <c r="O22" s="26"/>
      <c r="P22" s="26"/>
      <c r="Q22" s="26"/>
      <c r="R22" s="26"/>
      <c r="S22" s="26"/>
      <c r="T22" s="28"/>
      <c r="U22" s="28"/>
      <c r="V22" s="28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46" s="33" customFormat="1" ht="47.25">
      <c r="A23" s="32"/>
      <c r="B23" s="32"/>
      <c r="E23" s="34" t="s">
        <v>23</v>
      </c>
      <c r="I23" s="35"/>
      <c r="K23" s="36" t="s">
        <v>24</v>
      </c>
      <c r="L23" s="36" t="s">
        <v>25</v>
      </c>
      <c r="M23" s="36" t="s">
        <v>26</v>
      </c>
      <c r="N23" s="36" t="s">
        <v>27</v>
      </c>
      <c r="O23" s="37" t="s">
        <v>28</v>
      </c>
      <c r="P23" s="38" t="s">
        <v>29</v>
      </c>
      <c r="Q23" s="38" t="s">
        <v>30</v>
      </c>
      <c r="R23" s="36" t="s">
        <v>31</v>
      </c>
      <c r="S23" s="38" t="s">
        <v>32</v>
      </c>
      <c r="T23" s="38" t="s">
        <v>33</v>
      </c>
      <c r="U23" s="36" t="s">
        <v>63</v>
      </c>
      <c r="V23" s="36" t="s">
        <v>34</v>
      </c>
      <c r="W23" s="36" t="s">
        <v>35</v>
      </c>
      <c r="X23" s="39" t="s">
        <v>36</v>
      </c>
      <c r="Y23" s="39" t="s">
        <v>37</v>
      </c>
      <c r="Z23" s="40" t="s">
        <v>38</v>
      </c>
      <c r="AA23" s="40" t="s">
        <v>39</v>
      </c>
      <c r="AB23" s="38" t="s">
        <v>40</v>
      </c>
      <c r="AC23" s="38" t="s">
        <v>41</v>
      </c>
      <c r="AD23" s="38" t="s">
        <v>42</v>
      </c>
      <c r="AE23" s="36" t="s">
        <v>43</v>
      </c>
      <c r="AF23" s="38" t="s">
        <v>44</v>
      </c>
      <c r="AG23" s="38" t="s">
        <v>45</v>
      </c>
      <c r="AH23" s="39" t="s">
        <v>46</v>
      </c>
      <c r="AI23" s="41" t="s">
        <v>47</v>
      </c>
      <c r="AJ23" s="41" t="s">
        <v>48</v>
      </c>
      <c r="AK23" s="41" t="s">
        <v>49</v>
      </c>
      <c r="AL23" s="41" t="s">
        <v>50</v>
      </c>
      <c r="AM23" s="41" t="s">
        <v>51</v>
      </c>
      <c r="AN23" s="41"/>
    </row>
    <row r="24" spans="1:46">
      <c r="A24" s="1" t="s">
        <v>56</v>
      </c>
      <c r="B24" s="1" t="str">
        <f t="shared" ref="B24:B25" si="0">IF(K24="","Hide","Show")</f>
        <v>Show</v>
      </c>
      <c r="C24" s="7" t="s">
        <v>52</v>
      </c>
      <c r="E24" s="42" t="str">
        <f>"""UICACS"","""",""SQL="",""2=DOCNUM"",""33040964"",""14=CUSTREF"",""7567009670"",""14=U_CUSTREF"",""7567009670"",""15=DOCDATE"",""28/11/2025"",""15=TAXDATE"",""28/11/2025"",""14=CARDCODE"",""CN0384-SGD"",""14=CARDNAME"",""NG TENG FONG GENERAL HOSPITAL"",""14=ITEMCODE"",""MS9EM-00259GLP"",""14="&amp;"ITEMNAME"",""MS WIN SERVER STANDARD CORE SLNG LSA 16L"",""10=QUANTITY"",""4.000000"",""14=U_PONO"",""ESU961058"",""15=U_PODATE"",""27/11/2025"",""10=U_TLINTCOS"",""0.000000"",""2=SLPCODE"",""101"",""14=SLPNAME"",""E0001-MM"",""14=MEMO"",""MELIZA MARQUEZ"",""14=CONTACTNAME"",""E-INVOICE (A"&amp;"P DIRECT)"",""10=LINETOTAL"",""7048.360000"",""14=U_ENR"","""",""14=U_MSENR"",""S7138270"",""14=U_MSPCN"",""BB5B28CB"",""14=ADDRESS2"",""LIM CHONG GEE_x000D_NG TENG FONG GENERAL HOSPITAL NO 1 JURONG EAST STREET 21  SINGAPORE 609606_x000D_Lim Chong Gee_x000D_TEL: 88871685_x000D_FAX: _x000D_EMAIL: lim_chon"&amp;"g_gee@nuhs.edu.sg"""</f>
        <v>"UICACS","","SQL=","2=DOCNUM","33040964","14=CUSTREF","7567009670","14=U_CUSTREF","7567009670","15=DOCDATE","28/11/2025","15=TAXDATE","28/11/2025","14=CARDCODE","CN0384-SGD","14=CARDNAME","NG TENG FONG GENERAL HOSPITAL","14=ITEMCODE","MS9EM-00259GLP","14=ITEMNAME","MS WIN SERVER STANDARD CORE SLNG LSA 16L","10=QUANTITY","4.000000","14=U_PONO","ESU961058","15=U_PODATE","27/11/2025","10=U_TLINTCOS","0.000000","2=SLPCODE","101","14=SLPNAME","E0001-MM","14=MEMO","MELIZA MARQUEZ","14=CONTACTNAME","E-INVOICE (AP DIRECT)","10=LINETOTAL","7048.360000","14=U_ENR","","14=U_MSENR","S7138270","14=U_MSPCN","BB5B28CB","14=ADDRESS2","LIM CHONG GEE_x000D_NG TENG FONG GENERAL HOSPITAL NO 1 JURONG EAST STREET 21  SINGAPORE 609606_x000D_Lim Chong Gee_x000D_TEL: 88871685_x000D_FAX: _x000D_EMAIL: lim_chong_gee@nuhs.edu.sg"</v>
      </c>
      <c r="K24" s="9">
        <f t="shared" ref="K24:K25" si="1">MONTH(N24)</f>
        <v>11</v>
      </c>
      <c r="L24" s="9">
        <f t="shared" ref="L24:L25" si="2">YEAR(N24)</f>
        <v>2025</v>
      </c>
      <c r="M24" s="9">
        <v>33040964</v>
      </c>
      <c r="N24" s="43">
        <v>45989</v>
      </c>
      <c r="O24" s="9" t="str">
        <f t="shared" ref="O24:O25" si="3">"S7138270"</f>
        <v>S7138270</v>
      </c>
      <c r="P24" s="7" t="str">
        <f>"BB5B28CB"</f>
        <v>BB5B28CB</v>
      </c>
      <c r="Q24" s="7" t="s">
        <v>53</v>
      </c>
      <c r="R24" s="7" t="str">
        <f>"CN0384-SGD"</f>
        <v>CN0384-SGD</v>
      </c>
      <c r="S24" s="7" t="str">
        <f>"NG TENG FONG GENERAL HOSPITAL"</f>
        <v>NG TENG FONG GENERAL HOSPITAL</v>
      </c>
      <c r="T24" s="11" t="str">
        <f>"7567009670"</f>
        <v>7567009670</v>
      </c>
      <c r="U24" s="11" t="str">
        <f>"961058"</f>
        <v>961058</v>
      </c>
      <c r="V24" s="44">
        <v>45988</v>
      </c>
      <c r="W24" s="44">
        <v>45989</v>
      </c>
      <c r="X24" s="9">
        <f>N24-V24</f>
        <v>1</v>
      </c>
      <c r="Y24" s="45" t="str">
        <f>"MS9EM-00259GLP"</f>
        <v>MS9EM-00259GLP</v>
      </c>
      <c r="Z24" s="7" t="str">
        <f>"MS WIN SERVER STANDARD CORE SLNG LSA 16L"</f>
        <v>MS WIN SERVER STANDARD CORE SLNG LSA 16L</v>
      </c>
      <c r="AA24" s="7" t="str">
        <f>"MELIZA MARQUEZ"</f>
        <v>MELIZA MARQUEZ</v>
      </c>
      <c r="AB24" s="46">
        <v>4</v>
      </c>
      <c r="AC24" s="45" t="str">
        <f>"E-INVOICE (AP DIRECT)"</f>
        <v>E-INVOICE (AP DIRECT)</v>
      </c>
      <c r="AD24" s="49" t="s">
        <v>54</v>
      </c>
      <c r="AE24" s="48" t="str">
        <f>"LIM CHONG GEE_x000D_NG TENG FONG GENERAL HOSPITAL NO 1 JURONG EAST STREET 21  SINGAPORE 609606_x000D_Lim Chong Gee_x000D_TEL: 88871685_x000D_FAX: _x000D_EMAIL: lim_chong_gee@nuhs.edu.sg"</f>
        <v>LIM CHONG GEE_x000D_NG TENG FONG GENERAL HOSPITAL NO 1 JURONG EAST STREET 21  SINGAPORE 609606_x000D_Lim Chong Gee_x000D_TEL: 88871685_x000D_FAX: _x000D_EMAIL: lim_chong_gee@nuhs.edu.sg</v>
      </c>
      <c r="AF24" s="50" t="s">
        <v>53</v>
      </c>
      <c r="AG24" s="51" t="s">
        <v>55</v>
      </c>
      <c r="AH24" s="7" t="str">
        <f>"MS9EM-00259GLP"</f>
        <v>MS9EM-00259GLP</v>
      </c>
      <c r="AI24" s="7" t="str">
        <f>"MS WIN SERVER STANDARD CORE SLNG LSA 16L"</f>
        <v>MS WIN SERVER STANDARD CORE SLNG LSA 16L</v>
      </c>
      <c r="AJ24" s="52" t="s">
        <v>57</v>
      </c>
      <c r="AK24" s="7" t="s">
        <v>61</v>
      </c>
      <c r="AL24" s="53" t="s">
        <v>62</v>
      </c>
      <c r="AM24" s="52"/>
    </row>
    <row r="25" spans="1:46">
      <c r="A25" s="1" t="s">
        <v>56</v>
      </c>
      <c r="B25" s="1" t="str">
        <f t="shared" si="0"/>
        <v>Show</v>
      </c>
      <c r="C25" s="7" t="s">
        <v>52</v>
      </c>
      <c r="E25" s="42" t="str">
        <f>"""UICACS"","""",""SQL="",""2=DOCNUM"",""33040964"",""14=CUSTREF"",""7567009670"",""14=U_CUSTREF"",""7567009670"",""15=DOCDATE"",""28/11/2025"",""15=TAXDATE"",""28/11/2025"",""14=CARDCODE"",""CN0384-SGD"",""14=CARDNAME"",""NG TENG FONG GENERAL HOSPITAL"",""14=ITEMCODE"",""MS7JQ-00353GLP"",""14="&amp;"ITEMNAME"",""MS SQL SERVER ENTERPRISE CORE SLNG LSA 2L"",""10=QUANTITY"",""4.000000"",""14=U_PONO"",""ESU961058"",""15=U_PODATE"",""27/11/2025"",""10=U_TLINTCOS"",""0.000000"",""2=SLPCODE"",""101"",""14=SLPNAME"",""E0001-MM"",""14=MEMO"",""MELIZA MARQUEZ"",""14=CONTACTNAME"",""E-INVOICE ("&amp;"AP DIRECT)"",""10=LINETOTAL"",""90767.360000"",""14=U_ENR"","""",""14=U_MSENR"",""S7138270"",""14=U_MSPCN"",""BB5B28CB"",""14=ADDRESS2"",""LIM CHONG GEE_x000D_NG TENG FONG GENERAL HOSPITAL NO 1 JURONG EAST STREET 21  SINGAPORE 609606_x000D_Lim Chong Gee_x000D_TEL: 88871685_x000D_FAX: _x000D_EMAIL: lim_ch"&amp;"ong_gee@nuhs.edu.sg"""</f>
        <v>"UICACS","","SQL=","2=DOCNUM","33040964","14=CUSTREF","7567009670","14=U_CUSTREF","7567009670","15=DOCDATE","28/11/2025","15=TAXDATE","28/11/2025","14=CARDCODE","CN0384-SGD","14=CARDNAME","NG TENG FONG GENERAL HOSPITAL","14=ITEMCODE","MS7JQ-00353GLP","14=ITEMNAME","MS SQL SERVER ENTERPRISE CORE SLNG LSA 2L","10=QUANTITY","4.000000","14=U_PONO","ESU961058","15=U_PODATE","27/11/2025","10=U_TLINTCOS","0.000000","2=SLPCODE","101","14=SLPNAME","E0001-MM","14=MEMO","MELIZA MARQUEZ","14=CONTACTNAME","E-INVOICE (AP DIRECT)","10=LINETOTAL","90767.360000","14=U_ENR","","14=U_MSENR","S7138270","14=U_MSPCN","BB5B28CB","14=ADDRESS2","LIM CHONG GEE_x000D_NG TENG FONG GENERAL HOSPITAL NO 1 JURONG EAST STREET 21  SINGAPORE 609606_x000D_Lim Chong Gee_x000D_TEL: 88871685_x000D_FAX: _x000D_EMAIL: lim_chong_gee@nuhs.edu.sg"</v>
      </c>
      <c r="K25" s="9">
        <f t="shared" si="1"/>
        <v>11</v>
      </c>
      <c r="L25" s="9">
        <f t="shared" si="2"/>
        <v>2025</v>
      </c>
      <c r="M25" s="9">
        <v>33040964</v>
      </c>
      <c r="N25" s="43">
        <v>45989</v>
      </c>
      <c r="O25" s="9" t="str">
        <f t="shared" si="3"/>
        <v>S7138270</v>
      </c>
      <c r="P25" s="7" t="str">
        <f>"BB5B28CB"</f>
        <v>BB5B28CB</v>
      </c>
      <c r="Q25" s="7" t="s">
        <v>53</v>
      </c>
      <c r="R25" s="7" t="str">
        <f>"CN0384-SGD"</f>
        <v>CN0384-SGD</v>
      </c>
      <c r="S25" s="7" t="str">
        <f>"NG TENG FONG GENERAL HOSPITAL"</f>
        <v>NG TENG FONG GENERAL HOSPITAL</v>
      </c>
      <c r="T25" s="11" t="str">
        <f>"7567009670"</f>
        <v>7567009670</v>
      </c>
      <c r="U25" s="11">
        <v>961058</v>
      </c>
      <c r="V25" s="44">
        <v>45988</v>
      </c>
      <c r="W25" s="44">
        <v>45989</v>
      </c>
      <c r="X25" s="9">
        <f t="shared" ref="X25:X27" si="4">N25-V25</f>
        <v>1</v>
      </c>
      <c r="Y25" s="45" t="str">
        <f>"MS7JQ-00353GLP"</f>
        <v>MS7JQ-00353GLP</v>
      </c>
      <c r="Z25" s="7" t="str">
        <f>"MS SQL SERVER ENTERPRISE CORE SLNG LSA 2L"</f>
        <v>MS SQL SERVER ENTERPRISE CORE SLNG LSA 2L</v>
      </c>
      <c r="AA25" s="7" t="str">
        <f>"MELIZA MARQUEZ"</f>
        <v>MELIZA MARQUEZ</v>
      </c>
      <c r="AB25" s="46">
        <v>4</v>
      </c>
      <c r="AC25" s="45" t="str">
        <f>"E-INVOICE (AP DIRECT)"</f>
        <v>E-INVOICE (AP DIRECT)</v>
      </c>
      <c r="AD25" s="49" t="s">
        <v>54</v>
      </c>
      <c r="AE25" s="48" t="str">
        <f>"LIM CHONG GEE_x000D_NG TENG FONG GENERAL HOSPITAL NO 1 JURONG EAST STREET 21  SINGAPORE 609606_x000D_Lim Chong Gee_x000D_TEL: 88871685_x000D_FAX: _x000D_EMAIL: lim_chong_gee@nuhs.edu.sg"</f>
        <v>LIM CHONG GEE_x000D_NG TENG FONG GENERAL HOSPITAL NO 1 JURONG EAST STREET 21  SINGAPORE 609606_x000D_Lim Chong Gee_x000D_TEL: 88871685_x000D_FAX: _x000D_EMAIL: lim_chong_gee@nuhs.edu.sg</v>
      </c>
      <c r="AF25" s="50" t="s">
        <v>53</v>
      </c>
      <c r="AG25" s="51" t="s">
        <v>55</v>
      </c>
      <c r="AH25" s="7" t="str">
        <f>"MS7JQ-00353GLP"</f>
        <v>MS7JQ-00353GLP</v>
      </c>
      <c r="AI25" s="7" t="str">
        <f>"MS SQL SERVER ENTERPRISE CORE SLNG LSA 2L"</f>
        <v>MS SQL SERVER ENTERPRISE CORE SLNG LSA 2L</v>
      </c>
      <c r="AJ25" s="52" t="s">
        <v>57</v>
      </c>
      <c r="AK25" s="7" t="s">
        <v>61</v>
      </c>
      <c r="AL25" s="53" t="s">
        <v>62</v>
      </c>
      <c r="AM25" s="52"/>
    </row>
    <row r="26" spans="1:46" hidden="1">
      <c r="B26" s="1" t="str">
        <f>IF(K26="","Hide","Show")</f>
        <v>Hide</v>
      </c>
      <c r="C26" s="7" t="s">
        <v>58</v>
      </c>
      <c r="E26" s="42" t="str">
        <f>""</f>
        <v/>
      </c>
      <c r="K26" s="9" t="str">
        <f>""</f>
        <v/>
      </c>
      <c r="L26" s="43" t="str">
        <f>""</f>
        <v/>
      </c>
      <c r="M26" s="51"/>
      <c r="N26" s="43"/>
      <c r="O26" s="7" t="str">
        <f>""</f>
        <v/>
      </c>
      <c r="P26" s="7"/>
      <c r="Q26" s="7" t="str">
        <f>""</f>
        <v/>
      </c>
      <c r="R26" s="7" t="str">
        <f>""</f>
        <v/>
      </c>
      <c r="S26" s="7" t="str">
        <f>""</f>
        <v/>
      </c>
      <c r="T26" s="11" t="str">
        <f>""</f>
        <v/>
      </c>
      <c r="V26" s="11" t="s">
        <v>53</v>
      </c>
      <c r="W26" s="51"/>
      <c r="X26" s="9" t="e">
        <f t="shared" si="4"/>
        <v>#VALUE!</v>
      </c>
      <c r="Y26" s="51" t="str">
        <f>""</f>
        <v/>
      </c>
      <c r="Z26" s="7" t="str">
        <f>""</f>
        <v/>
      </c>
      <c r="AA26" s="7" t="str">
        <f>""</f>
        <v/>
      </c>
      <c r="AB26" s="7" t="str">
        <f>""</f>
        <v/>
      </c>
      <c r="AC26" s="12" t="str">
        <f>""</f>
        <v/>
      </c>
      <c r="AD26" s="47"/>
      <c r="AE26" s="10" t="str">
        <f>""</f>
        <v/>
      </c>
      <c r="AF26" s="10" t="str">
        <f>""</f>
        <v/>
      </c>
      <c r="AG26" s="51" t="str">
        <f>""</f>
        <v/>
      </c>
    </row>
    <row r="27" spans="1:46" hidden="1">
      <c r="B27" s="1" t="str">
        <f>IF(K27="","Hide","Show")</f>
        <v>Hide</v>
      </c>
      <c r="C27" s="7" t="s">
        <v>59</v>
      </c>
      <c r="E27" s="42" t="str">
        <f>""</f>
        <v/>
      </c>
      <c r="K27" s="9" t="str">
        <f>""</f>
        <v/>
      </c>
      <c r="L27" s="43" t="str">
        <f>""</f>
        <v/>
      </c>
      <c r="M27" s="51"/>
      <c r="N27" s="43"/>
      <c r="O27" s="7" t="str">
        <f>""</f>
        <v/>
      </c>
      <c r="P27" s="7"/>
      <c r="Q27" s="7" t="str">
        <f>""</f>
        <v/>
      </c>
      <c r="R27" s="7" t="str">
        <f>""</f>
        <v/>
      </c>
      <c r="S27" s="7" t="str">
        <f>""</f>
        <v/>
      </c>
      <c r="T27" s="11" t="str">
        <f>""</f>
        <v/>
      </c>
      <c r="V27" s="11" t="s">
        <v>53</v>
      </c>
      <c r="W27" s="51"/>
      <c r="X27" s="9" t="e">
        <f t="shared" si="4"/>
        <v>#VALUE!</v>
      </c>
      <c r="Y27" s="51" t="str">
        <f>""</f>
        <v/>
      </c>
      <c r="Z27" s="7" t="str">
        <f>""</f>
        <v/>
      </c>
      <c r="AA27" s="7" t="str">
        <f>""</f>
        <v/>
      </c>
      <c r="AB27" s="7" t="str">
        <f>""</f>
        <v/>
      </c>
      <c r="AC27" s="12" t="str">
        <f>""</f>
        <v/>
      </c>
      <c r="AD27" s="47"/>
      <c r="AE27" s="10"/>
      <c r="AF27" s="10" t="str">
        <f>""</f>
        <v/>
      </c>
      <c r="AG27" s="51" t="str">
        <f>""</f>
        <v/>
      </c>
    </row>
    <row r="28" spans="1:46">
      <c r="AD28" s="47"/>
      <c r="AG28" s="51"/>
    </row>
    <row r="29" spans="1:46">
      <c r="AQ29" s="18"/>
    </row>
    <row r="30" spans="1:46">
      <c r="AR30" s="18"/>
    </row>
    <row r="31" spans="1:46">
      <c r="AS31" s="18"/>
    </row>
    <row r="32" spans="1:46">
      <c r="AT32" s="18"/>
    </row>
    <row r="33" spans="47:50">
      <c r="AU33" s="18"/>
    </row>
    <row r="34" spans="47:50">
      <c r="AV34" s="18"/>
    </row>
    <row r="35" spans="47:50">
      <c r="AW35" s="18"/>
    </row>
    <row r="36" spans="47:50">
      <c r="AX36" s="18"/>
    </row>
  </sheetData>
  <mergeCells count="1">
    <mergeCell ref="K21:AN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Yeong Yuen Fun</dc:creator>
  <cp:lastModifiedBy>Yeong Yuen Fun</cp:lastModifiedBy>
  <dcterms:created xsi:type="dcterms:W3CDTF">2025-12-04T01:48:03Z</dcterms:created>
  <dcterms:modified xsi:type="dcterms:W3CDTF">2025-12-04T02:24:36Z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18441</vt:lpwstr>
  </property>
</Properties>
</file>