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YUEN FUN\XLS\SHS MONTHLY REPORT\2025\"/>
    </mc:Choice>
  </mc:AlternateContent>
  <xr:revisionPtr revIDLastSave="0" documentId="8_{5B9B007D-282D-427F-8EE6-D3DA77B4DBC4}" xr6:coauthVersionLast="47" xr6:coauthVersionMax="47" xr10:uidLastSave="{00000000-0000-0000-0000-000000000000}"/>
  <bookViews>
    <workbookView xWindow="-120" yWindow="-120" windowWidth="29040" windowHeight="15720" xr2:uid="{7F4DD72F-3FE7-414A-9923-07AD2D9C6FD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6" i="1" l="1"/>
  <c r="AB36" i="1"/>
  <c r="AA36" i="1"/>
  <c r="Z36" i="1"/>
  <c r="Y36" i="1"/>
  <c r="X36" i="1"/>
  <c r="W36" i="1"/>
  <c r="V36" i="1"/>
  <c r="T36" i="1"/>
  <c r="S36" i="1"/>
  <c r="Q36" i="1"/>
  <c r="P36" i="1"/>
  <c r="O36" i="1"/>
  <c r="N36" i="1"/>
  <c r="M36" i="1"/>
  <c r="L36" i="1"/>
  <c r="K36" i="1"/>
  <c r="E36" i="1"/>
  <c r="B36" i="1"/>
  <c r="AC35" i="1"/>
  <c r="AB35" i="1" s="1"/>
  <c r="AA35" i="1"/>
  <c r="Z35" i="1"/>
  <c r="Y35" i="1"/>
  <c r="X35" i="1"/>
  <c r="W35" i="1"/>
  <c r="V35" i="1"/>
  <c r="T35" i="1"/>
  <c r="S35" i="1"/>
  <c r="Q35" i="1"/>
  <c r="P35" i="1"/>
  <c r="O35" i="1"/>
  <c r="N35" i="1"/>
  <c r="M35" i="1"/>
  <c r="L35" i="1"/>
  <c r="K35" i="1"/>
  <c r="B35" i="1" s="1"/>
  <c r="E35" i="1"/>
  <c r="AP34" i="1"/>
  <c r="AL34" i="1"/>
  <c r="AK34" i="1"/>
  <c r="AH34" i="1"/>
  <c r="AE34" i="1"/>
  <c r="AC34" i="1"/>
  <c r="AA34" i="1"/>
  <c r="Z34" i="1"/>
  <c r="Y34" i="1"/>
  <c r="X34" i="1"/>
  <c r="U34" i="1"/>
  <c r="T34" i="1"/>
  <c r="S34" i="1"/>
  <c r="R34" i="1"/>
  <c r="P34" i="1"/>
  <c r="O34" i="1"/>
  <c r="L34" i="1"/>
  <c r="K34" i="1"/>
  <c r="B34" i="1" s="1"/>
  <c r="E34" i="1"/>
  <c r="AP33" i="1"/>
  <c r="AL33" i="1"/>
  <c r="AK33" i="1"/>
  <c r="AH33" i="1"/>
  <c r="AE33" i="1"/>
  <c r="AC33" i="1"/>
  <c r="AA33" i="1"/>
  <c r="Z33" i="1"/>
  <c r="Y33" i="1"/>
  <c r="X33" i="1"/>
  <c r="U33" i="1"/>
  <c r="T33" i="1"/>
  <c r="S33" i="1"/>
  <c r="R33" i="1"/>
  <c r="P33" i="1"/>
  <c r="O33" i="1"/>
  <c r="L33" i="1"/>
  <c r="K33" i="1"/>
  <c r="E33" i="1"/>
  <c r="B33" i="1"/>
  <c r="AP32" i="1"/>
  <c r="AL32" i="1"/>
  <c r="AK32" i="1"/>
  <c r="AH32" i="1"/>
  <c r="AE32" i="1"/>
  <c r="AC32" i="1"/>
  <c r="AA32" i="1"/>
  <c r="Z32" i="1"/>
  <c r="Y32" i="1"/>
  <c r="X32" i="1"/>
  <c r="U32" i="1"/>
  <c r="T32" i="1"/>
  <c r="S32" i="1"/>
  <c r="R32" i="1"/>
  <c r="P32" i="1"/>
  <c r="O32" i="1"/>
  <c r="L32" i="1"/>
  <c r="K32" i="1"/>
  <c r="E32" i="1"/>
  <c r="B32" i="1"/>
  <c r="AL31" i="1"/>
  <c r="AK31" i="1"/>
  <c r="AH31" i="1"/>
  <c r="AE31" i="1"/>
  <c r="AC31" i="1"/>
  <c r="AA31" i="1"/>
  <c r="Z31" i="1"/>
  <c r="Y31" i="1"/>
  <c r="X31" i="1"/>
  <c r="U31" i="1"/>
  <c r="T31" i="1"/>
  <c r="S31" i="1"/>
  <c r="R31" i="1"/>
  <c r="P31" i="1"/>
  <c r="O31" i="1"/>
  <c r="L31" i="1"/>
  <c r="K31" i="1"/>
  <c r="E31" i="1"/>
  <c r="B31" i="1"/>
  <c r="AL30" i="1"/>
  <c r="AK30" i="1"/>
  <c r="AH30" i="1"/>
  <c r="AE30" i="1"/>
  <c r="AC30" i="1"/>
  <c r="AA30" i="1"/>
  <c r="Z30" i="1"/>
  <c r="Y30" i="1"/>
  <c r="X30" i="1"/>
  <c r="U30" i="1"/>
  <c r="T30" i="1"/>
  <c r="S30" i="1"/>
  <c r="R30" i="1"/>
  <c r="P30" i="1"/>
  <c r="O30" i="1"/>
  <c r="L30" i="1"/>
  <c r="K30" i="1"/>
  <c r="E30" i="1"/>
  <c r="B30" i="1"/>
  <c r="AL29" i="1"/>
  <c r="AK29" i="1"/>
  <c r="AH29" i="1"/>
  <c r="AE29" i="1"/>
  <c r="AC29" i="1"/>
  <c r="AA29" i="1"/>
  <c r="Z29" i="1"/>
  <c r="Y29" i="1"/>
  <c r="X29" i="1"/>
  <c r="U29" i="1"/>
  <c r="T29" i="1"/>
  <c r="S29" i="1"/>
  <c r="R29" i="1"/>
  <c r="P29" i="1"/>
  <c r="O29" i="1"/>
  <c r="L29" i="1"/>
  <c r="K29" i="1"/>
  <c r="E29" i="1"/>
  <c r="B29" i="1"/>
  <c r="AL28" i="1"/>
  <c r="AK28" i="1"/>
  <c r="AH28" i="1"/>
  <c r="AE28" i="1"/>
  <c r="AC28" i="1"/>
  <c r="AA28" i="1"/>
  <c r="Z28" i="1"/>
  <c r="Y28" i="1"/>
  <c r="X28" i="1"/>
  <c r="U28" i="1"/>
  <c r="T28" i="1"/>
  <c r="S28" i="1"/>
  <c r="R28" i="1"/>
  <c r="P28" i="1"/>
  <c r="O28" i="1"/>
  <c r="L28" i="1"/>
  <c r="K28" i="1"/>
  <c r="B28" i="1" s="1"/>
  <c r="E28" i="1"/>
  <c r="AL27" i="1"/>
  <c r="AK27" i="1"/>
  <c r="AH27" i="1"/>
  <c r="AE27" i="1"/>
  <c r="AC27" i="1"/>
  <c r="AA27" i="1"/>
  <c r="Z27" i="1"/>
  <c r="Y27" i="1"/>
  <c r="X27" i="1"/>
  <c r="U27" i="1"/>
  <c r="T27" i="1"/>
  <c r="S27" i="1"/>
  <c r="R27" i="1"/>
  <c r="P27" i="1"/>
  <c r="O27" i="1"/>
  <c r="L27" i="1"/>
  <c r="K27" i="1"/>
  <c r="B27" i="1" s="1"/>
  <c r="E27" i="1"/>
  <c r="AL26" i="1"/>
  <c r="AK26" i="1"/>
  <c r="AH26" i="1"/>
  <c r="AE26" i="1"/>
  <c r="AC26" i="1"/>
  <c r="AA26" i="1"/>
  <c r="Z26" i="1"/>
  <c r="Y26" i="1"/>
  <c r="X26" i="1"/>
  <c r="U26" i="1"/>
  <c r="T26" i="1"/>
  <c r="S26" i="1"/>
  <c r="R26" i="1"/>
  <c r="P26" i="1"/>
  <c r="O26" i="1"/>
  <c r="L26" i="1"/>
  <c r="K26" i="1"/>
  <c r="B26" i="1" s="1"/>
  <c r="E26" i="1"/>
  <c r="AL25" i="1"/>
  <c r="AK25" i="1"/>
  <c r="AH25" i="1"/>
  <c r="AE25" i="1"/>
  <c r="AC25" i="1"/>
  <c r="AA25" i="1"/>
  <c r="Z25" i="1"/>
  <c r="Y25" i="1"/>
  <c r="X25" i="1"/>
  <c r="U25" i="1"/>
  <c r="T25" i="1"/>
  <c r="S25" i="1"/>
  <c r="R25" i="1"/>
  <c r="P25" i="1"/>
  <c r="O25" i="1"/>
  <c r="L25" i="1"/>
  <c r="K25" i="1"/>
  <c r="E25" i="1"/>
  <c r="B25" i="1"/>
  <c r="AP24" i="1"/>
  <c r="AO24" i="1"/>
  <c r="AN24" i="1"/>
  <c r="AL24" i="1"/>
  <c r="AK24" i="1"/>
  <c r="AH24" i="1"/>
  <c r="AE24" i="1"/>
  <c r="AC24" i="1"/>
  <c r="AA24" i="1"/>
  <c r="Z24" i="1"/>
  <c r="Y24" i="1"/>
  <c r="X24" i="1"/>
  <c r="U24" i="1"/>
  <c r="T24" i="1"/>
  <c r="S24" i="1"/>
  <c r="R24" i="1"/>
  <c r="P24" i="1"/>
  <c r="O24" i="1"/>
  <c r="L24" i="1"/>
  <c r="K24" i="1"/>
  <c r="B24" i="1" s="1"/>
  <c r="E24" i="1"/>
  <c r="E16" i="1"/>
  <c r="D5" i="1" s="1"/>
  <c r="E15" i="1"/>
  <c r="E14" i="1"/>
  <c r="E13" i="1"/>
  <c r="E12" i="1"/>
  <c r="E11" i="1"/>
  <c r="H6" i="1"/>
  <c r="H5" i="1"/>
  <c r="H4" i="1"/>
  <c r="E2" i="1"/>
  <c r="D4" i="1" l="1"/>
  <c r="E4" i="1" s="1"/>
  <c r="I5" i="1"/>
  <c r="E5" i="1" s="1"/>
  <c r="I6" i="1"/>
  <c r="D6" i="1"/>
  <c r="E6" i="1" s="1"/>
</calcChain>
</file>

<file path=xl/sharedStrings.xml><?xml version="1.0" encoding="utf-8"?>
<sst xmlns="http://schemas.openxmlformats.org/spreadsheetml/2006/main" count="197" uniqueCount="74">
  <si>
    <t>Auto+Hide+Values+Formulas=Sheet6,Sheet3,Sheet4</t>
  </si>
  <si>
    <t>Hide+?</t>
  </si>
  <si>
    <t>Hide</t>
  </si>
  <si>
    <t>hide</t>
  </si>
  <si>
    <t>fit</t>
  </si>
  <si>
    <t>Database</t>
  </si>
  <si>
    <t>From</t>
  </si>
  <si>
    <t>Final Script</t>
  </si>
  <si>
    <t>Fields</t>
  </si>
  <si>
    <t>UNION</t>
  </si>
  <si>
    <t>ORDER</t>
  </si>
  <si>
    <t>FROM2</t>
  </si>
  <si>
    <t>Script1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</si>
  <si>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</si>
  <si>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UNION ALL </t>
  </si>
  <si>
    <t>Script2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</si>
  <si>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</si>
  <si>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Script3</t>
  </si>
  <si>
    <t>Date F TO</t>
  </si>
  <si>
    <t>SP</t>
  </si>
  <si>
    <t>ENR</t>
  </si>
  <si>
    <t>MSENR</t>
  </si>
  <si>
    <t>PRODTYPE</t>
  </si>
  <si>
    <t>BPCODE</t>
  </si>
  <si>
    <t>SINGHEALTH</t>
  </si>
  <si>
    <t>Datasource</t>
  </si>
  <si>
    <t>Month</t>
  </si>
  <si>
    <t>Year</t>
  </si>
  <si>
    <t>DocNum</t>
  </si>
  <si>
    <t>DocDate</t>
  </si>
  <si>
    <t>Agreement No</t>
  </si>
  <si>
    <t>PCN</t>
  </si>
  <si>
    <t>Cluster</t>
  </si>
  <si>
    <t>CardCode</t>
  </si>
  <si>
    <t>Institution</t>
  </si>
  <si>
    <t>Cust Pur No</t>
  </si>
  <si>
    <t>UIC PO NO</t>
  </si>
  <si>
    <t>PO Date</t>
  </si>
  <si>
    <t>Date of Licenses key Emailed</t>
  </si>
  <si>
    <t>Elasped days for delivery</t>
  </si>
  <si>
    <t>Items</t>
  </si>
  <si>
    <t>Description</t>
  </si>
  <si>
    <t>Name</t>
  </si>
  <si>
    <t>Quantity</t>
  </si>
  <si>
    <t>Unit Price</t>
  </si>
  <si>
    <t>Total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</si>
  <si>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</si>
  <si>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</si>
  <si>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</si>
  <si>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</si>
  <si>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</si>
  <si>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</si>
  <si>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</si>
  <si>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</si>
  <si>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</si>
  <si>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</si>
  <si>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</si>
  <si>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</si>
  <si>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>NL1 - IN</t>
  </si>
  <si>
    <t>UIC</t>
  </si>
  <si>
    <t xml:space="preserve"> </t>
  </si>
  <si>
    <t>Microsoft</t>
  </si>
  <si>
    <t>Auto</t>
  </si>
  <si>
    <t>NL2 - DO-ENR</t>
  </si>
  <si>
    <t>NL3 - DO-MSENR</t>
  </si>
  <si>
    <t>LICENSE WITH SA</t>
  </si>
  <si>
    <t>01.11.2025</t>
  </si>
  <si>
    <t>PO RECEIVED 15/9/2025 BUT USAGE STARTS OCT 2025</t>
  </si>
  <si>
    <t>SA RENEWAL</t>
  </si>
  <si>
    <t>PERTETUAL LICENSE</t>
  </si>
  <si>
    <t>31.10.2028</t>
  </si>
  <si>
    <t>PO RECEIVED 18/9/2025 BUT USAGE STARTS NOV 2025</t>
  </si>
  <si>
    <t>PO RECEIVED 15/10/2025 BUT USAGE STARTS NOV 2025</t>
  </si>
  <si>
    <t>PO RECEIVED 2/10/2025 BUT USAGE STARTS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</si>
</sst>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dd\-mm\-yyyy"/>
    <numFmt numFmtId="166" formatCode="_(* #,##0.00_);_(* \(#,##0.00\);_(* &quot;-&quot;??_);_(@_)"/>
    <numFmt numFmtId="167" formatCode="[$-14809]dd/mm/yyyy;@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Calibri "/>
    </font>
    <font>
      <b/>
      <sz val="12"/>
      <name val="Aharoni"/>
    </font>
    <font>
      <b/>
      <u/>
      <sz val="12"/>
      <color rgb="FFFFFFFF"/>
      <name val="Baskerville Old Face"/>
      <family val="1"/>
    </font>
    <font>
      <i/>
      <sz val="11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/>
    </xf>
    <xf numFmtId="164" fontId="0" fillId="2" borderId="0" xfId="0" applyNumberFormat="1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horizontal="left" vertical="top"/>
    </xf>
    <xf numFmtId="1" fontId="0" fillId="0" borderId="0" xfId="0" applyNumberFormat="1" applyAlignment="1">
      <alignment vertical="top"/>
    </xf>
    <xf numFmtId="166" fontId="0" fillId="0" borderId="0" xfId="1" applyNumberFormat="1" applyFont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top" wrapText="1"/>
    </xf>
    <xf numFmtId="0" fontId="4" fillId="0" borderId="0" xfId="2" applyFont="1" applyAlignment="1">
      <alignment vertical="top"/>
    </xf>
    <xf numFmtId="14" fontId="0" fillId="0" borderId="0" xfId="0" applyNumberFormat="1" applyAlignment="1">
      <alignment vertical="top"/>
    </xf>
    <xf numFmtId="0" fontId="0" fillId="4" borderId="0" xfId="0" applyFill="1" applyAlignment="1">
      <alignment vertical="top"/>
    </xf>
    <xf numFmtId="0" fontId="0" fillId="4" borderId="0" xfId="0" applyFill="1" applyAlignment="1">
      <alignment vertical="top" wrapText="1"/>
    </xf>
    <xf numFmtId="0" fontId="0" fillId="4" borderId="0" xfId="0" applyFill="1" applyAlignment="1">
      <alignment horizontal="center" vertical="top"/>
    </xf>
    <xf numFmtId="164" fontId="0" fillId="4" borderId="0" xfId="0" applyNumberFormat="1" applyFill="1" applyAlignment="1">
      <alignment vertical="top"/>
    </xf>
    <xf numFmtId="0" fontId="0" fillId="4" borderId="0" xfId="0" applyFill="1" applyAlignment="1">
      <alignment horizontal="left" vertical="top"/>
    </xf>
    <xf numFmtId="1" fontId="0" fillId="4" borderId="0" xfId="0" applyNumberFormat="1" applyFill="1" applyAlignment="1">
      <alignment vertical="top"/>
    </xf>
    <xf numFmtId="166" fontId="0" fillId="4" borderId="0" xfId="1" applyNumberFormat="1" applyFont="1" applyFill="1" applyAlignment="1">
      <alignment vertical="top"/>
    </xf>
    <xf numFmtId="0" fontId="5" fillId="0" borderId="0" xfId="2" applyFont="1" applyAlignment="1">
      <alignment horizontal="center" vertical="top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center" vertical="top"/>
    </xf>
    <xf numFmtId="0" fontId="2" fillId="0" borderId="0" xfId="0" applyFont="1" applyAlignment="1">
      <alignment vertical="top"/>
    </xf>
    <xf numFmtId="0" fontId="6" fillId="5" borderId="0" xfId="0" applyFont="1" applyFill="1" applyAlignment="1">
      <alignment horizontal="center" vertical="center"/>
    </xf>
    <xf numFmtId="164" fontId="6" fillId="5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14" fontId="6" fillId="5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40" fontId="6" fillId="5" borderId="0" xfId="0" applyNumberFormat="1" applyFont="1" applyFill="1" applyAlignment="1">
      <alignment horizontal="center" vertical="center"/>
    </xf>
    <xf numFmtId="166" fontId="6" fillId="5" borderId="0" xfId="1" applyNumberFormat="1" applyFont="1" applyFill="1" applyAlignment="1">
      <alignment horizontal="left" vertical="center"/>
    </xf>
    <xf numFmtId="166" fontId="6" fillId="5" borderId="0" xfId="1" applyNumberFormat="1" applyFont="1" applyFill="1" applyAlignment="1">
      <alignment horizontal="left" vertical="center" wrapText="1"/>
    </xf>
    <xf numFmtId="166" fontId="6" fillId="5" borderId="0" xfId="1" applyNumberFormat="1" applyFont="1" applyFill="1" applyAlignment="1">
      <alignment horizontal="center" vertical="center" wrapText="1"/>
    </xf>
    <xf numFmtId="0" fontId="0" fillId="6" borderId="0" xfId="0" applyFill="1" applyAlignment="1">
      <alignment vertical="top"/>
    </xf>
    <xf numFmtId="167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7" fillId="0" borderId="0" xfId="0" applyFont="1" applyAlignment="1">
      <alignment vertical="top"/>
    </xf>
    <xf numFmtId="40" fontId="0" fillId="0" borderId="0" xfId="1" applyNumberFormat="1" applyFont="1" applyAlignment="1">
      <alignment vertical="top"/>
    </xf>
    <xf numFmtId="40" fontId="7" fillId="0" borderId="0" xfId="1" applyNumberFormat="1" applyFont="1" applyAlignment="1">
      <alignment vertical="top"/>
    </xf>
    <xf numFmtId="0" fontId="8" fillId="0" borderId="0" xfId="0" applyFont="1" applyAlignment="1">
      <alignment horizontal="left" vertical="top"/>
    </xf>
    <xf numFmtId="40" fontId="0" fillId="0" borderId="0" xfId="1" applyNumberFormat="1" applyFont="1" applyAlignment="1">
      <alignment horizontal="center" vertical="top"/>
    </xf>
    <xf numFmtId="167" fontId="0" fillId="0" borderId="0" xfId="0" applyNumberFormat="1" applyAlignment="1">
      <alignment vertical="top"/>
    </xf>
    <xf numFmtId="0" fontId="6" fillId="5" borderId="0" xfId="0" applyFont="1" applyFill="1" applyAlignment="1">
      <alignment horizontal="left" vertical="center" wrapText="1"/>
    </xf>
  </cellXfs>
  <cellStyles count="3">
    <cellStyle name="Currency" xfId="1" builtinId="4"/>
    <cellStyle name="Normal" xfId="0" builtinId="0"/>
    <cellStyle name="Normal 2" xfId="2" xr:uid="{1D589A53-03D9-4C58-A4C9-B560E3C32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Operations\IHIS,%20SATS,MOE%20&amp;%20GVT\IHIS\Latest%20Report\HealthCare%20Clusters%20Reports%20_%20Ver%205\SINGHEALTH%20Cluster_Ver%205.xlsx" TargetMode="External"/><Relationship Id="rId1" Type="http://schemas.openxmlformats.org/officeDocument/2006/relationships/externalLinkPath" Target="file:///Q:\Operations\IHIS,%20SATS,MOE%20&amp;%20GVT\IHIS\Latest%20Report\HealthCare%20Clusters%20Reports%20_%20Ver%205\SINGHEALTH%20Cluster_Ver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ption"/>
      <sheetName val="Data"/>
      <sheetName val="Customer Code"/>
      <sheetName val="Sheet1"/>
      <sheetName val="Sheet2"/>
      <sheetName val="Sheet3"/>
      <sheetName val="Sheet4"/>
      <sheetName val="Sheet5"/>
      <sheetName val="Sheet6"/>
    </sheetNames>
    <sheetDataSet>
      <sheetData sheetId="0">
        <row r="2">
          <cell r="C2" t="str">
            <v>UICACS</v>
          </cell>
        </row>
        <row r="5">
          <cell r="C5" t="str">
            <v>*</v>
          </cell>
        </row>
        <row r="9">
          <cell r="C9" t="str">
            <v>20251001..20251031</v>
          </cell>
        </row>
        <row r="10">
          <cell r="C10" t="str">
            <v xml:space="preserve">'S7138270','7138270' </v>
          </cell>
        </row>
        <row r="11">
          <cell r="C11" t="str">
            <v xml:space="preserve">'S7138270','7138270' </v>
          </cell>
        </row>
        <row r="12">
          <cell r="C12" t="str">
            <v>'MS'</v>
          </cell>
        </row>
        <row r="13">
          <cell r="C13" t="str">
    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486FF-BF63-43E6-ABF1-4DDC15C66D3D}">
  <dimension ref="A1:AU43"/>
  <sheetViews>
    <sheetView tabSelected="1" topLeftCell="K19" zoomScale="84" zoomScaleNormal="84" workbookViewId="0">
      <selection activeCell="N25" sqref="A25:XFD31"/>
    </sheetView>
  </sheetViews>
  <sheetFormatPr defaultColWidth="9.28515625" defaultRowHeight="15"/>
  <cols>
    <col min="1" max="2" width="17.7109375" style="1" hidden="1" customWidth="1"/>
    <col min="3" max="3" width="15.7109375" style="6" hidden="1" customWidth="1"/>
    <col min="4" max="4" width="20.7109375" style="6" hidden="1" customWidth="1"/>
    <col min="5" max="5" width="23.28515625" style="6" hidden="1" customWidth="1"/>
    <col min="6" max="6" width="16.28515625" style="6" hidden="1" customWidth="1"/>
    <col min="7" max="7" width="12.7109375" style="6" hidden="1" customWidth="1"/>
    <col min="8" max="8" width="9.28515625" style="6" hidden="1" customWidth="1"/>
    <col min="9" max="9" width="20" style="7" hidden="1" customWidth="1"/>
    <col min="10" max="10" width="9.28515625" style="6" hidden="1" customWidth="1"/>
    <col min="11" max="11" width="8.28515625" style="6" bestFit="1" customWidth="1"/>
    <col min="12" max="12" width="6.28515625" style="8" bestFit="1" customWidth="1"/>
    <col min="13" max="13" width="10.85546875" style="9" bestFit="1" customWidth="1"/>
    <col min="14" max="14" width="11.28515625" style="6" bestFit="1" customWidth="1"/>
    <col min="15" max="15" width="10.42578125" style="6" customWidth="1"/>
    <col min="16" max="16" width="6.5703125" style="6" customWidth="1"/>
    <col min="17" max="17" width="3" style="10" customWidth="1"/>
    <col min="18" max="18" width="12" style="6" bestFit="1" customWidth="1"/>
    <col min="19" max="19" width="15.140625" style="6" customWidth="1"/>
    <col min="20" max="20" width="14.7109375" style="6" bestFit="1" customWidth="1"/>
    <col min="21" max="21" width="10.7109375" style="6" customWidth="1"/>
    <col min="22" max="22" width="16.85546875" style="6" customWidth="1"/>
    <col min="23" max="23" width="17.85546875" style="11" customWidth="1"/>
    <col min="24" max="24" width="8.5703125" style="6" bestFit="1" customWidth="1"/>
    <col min="25" max="25" width="23" style="6" hidden="1" customWidth="1"/>
    <col min="26" max="26" width="10.7109375" style="6" hidden="1" customWidth="1"/>
    <col min="27" max="27" width="7" style="6" customWidth="1"/>
    <col min="28" max="28" width="8" style="12" customWidth="1"/>
    <col min="29" max="29" width="13.85546875" style="12" bestFit="1" customWidth="1"/>
    <col min="30" max="30" width="11.85546875" style="6" customWidth="1"/>
    <col min="31" max="31" width="9.28515625" style="6"/>
    <col min="32" max="32" width="12.42578125" style="6" customWidth="1"/>
    <col min="33" max="33" width="9.28515625" style="6"/>
    <col min="34" max="35" width="9.28515625" style="6" hidden="1" customWidth="1"/>
    <col min="36" max="37" width="11.28515625" style="6" customWidth="1"/>
    <col min="38" max="38" width="45.28515625" style="6" customWidth="1"/>
    <col min="39" max="39" width="13.140625" style="10" customWidth="1"/>
    <col min="40" max="40" width="11.42578125" style="6" customWidth="1"/>
    <col min="41" max="41" width="19.140625" style="6" customWidth="1"/>
    <col min="42" max="42" width="52.42578125" style="10" customWidth="1"/>
    <col min="43" max="16384" width="9.28515625" style="6"/>
  </cols>
  <sheetData>
    <row r="1" spans="1:42" s="1" customFormat="1" hidden="1">
      <c r="A1" s="1" t="s">
        <v>0</v>
      </c>
      <c r="B1" s="1" t="s">
        <v>1</v>
      </c>
      <c r="C1" s="1" t="s">
        <v>2</v>
      </c>
      <c r="D1" s="1" t="s">
        <v>2</v>
      </c>
      <c r="E1" s="1" t="s">
        <v>2</v>
      </c>
      <c r="F1" s="1" t="s">
        <v>2</v>
      </c>
      <c r="G1" s="1" t="s">
        <v>2</v>
      </c>
      <c r="H1" s="1" t="s">
        <v>2</v>
      </c>
      <c r="I1" s="2" t="s">
        <v>2</v>
      </c>
      <c r="J1" s="1" t="s">
        <v>3</v>
      </c>
      <c r="K1" s="1" t="s">
        <v>4</v>
      </c>
      <c r="L1" s="3" t="s">
        <v>4</v>
      </c>
      <c r="M1" s="4" t="s">
        <v>4</v>
      </c>
      <c r="N1" s="1" t="s">
        <v>4</v>
      </c>
      <c r="O1" s="1" t="s">
        <v>4</v>
      </c>
      <c r="P1" s="1" t="s">
        <v>4</v>
      </c>
      <c r="Q1" s="5" t="s">
        <v>4</v>
      </c>
      <c r="R1" s="1" t="s">
        <v>4</v>
      </c>
      <c r="S1" s="1" t="s">
        <v>4</v>
      </c>
      <c r="T1" s="1" t="s">
        <v>4</v>
      </c>
      <c r="V1" s="1" t="s">
        <v>4</v>
      </c>
      <c r="W1" s="1" t="s">
        <v>4</v>
      </c>
      <c r="X1" s="1" t="s">
        <v>4</v>
      </c>
      <c r="Y1" s="1" t="s">
        <v>2</v>
      </c>
      <c r="Z1" s="1" t="s">
        <v>2</v>
      </c>
      <c r="AA1" s="1" t="s">
        <v>4</v>
      </c>
      <c r="AB1" s="1" t="s">
        <v>4</v>
      </c>
      <c r="AC1" s="1" t="s">
        <v>4</v>
      </c>
      <c r="AH1" s="1" t="s">
        <v>2</v>
      </c>
      <c r="AI1" s="1" t="s">
        <v>2</v>
      </c>
      <c r="AM1" s="5"/>
      <c r="AP1" s="5"/>
    </row>
    <row r="2" spans="1:42" hidden="1">
      <c r="A2" s="1" t="s">
        <v>2</v>
      </c>
      <c r="D2" s="6" t="s">
        <v>5</v>
      </c>
      <c r="E2" s="6" t="str">
        <f>[1]Option!$C$2</f>
        <v>UICACS</v>
      </c>
    </row>
    <row r="3" spans="1:42" hidden="1">
      <c r="A3" s="1" t="s">
        <v>2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4" t="s">
        <v>11</v>
      </c>
    </row>
    <row r="4" spans="1:42" ht="409.5" hidden="1">
      <c r="A4" s="1" t="s">
        <v>2</v>
      </c>
      <c r="C4" s="6" t="s">
        <v>12</v>
      </c>
      <c r="D4" s="7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</v>
      </c>
      <c r="E4" s="7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 ORDER BY DOCNUM, DOCDATE</v>
      </c>
      <c r="F4" s="7" t="s">
        <v>13</v>
      </c>
      <c r="G4" s="6" t="s">
        <v>14</v>
      </c>
      <c r="H4" s="6" t="str">
        <f>" ORDER BY DOCNUM, DOCDATE"</f>
        <v xml:space="preserve"> ORDER BY DOCNUM, DOCDATE</v>
      </c>
    </row>
    <row r="5" spans="1:42" ht="409.5" hidden="1">
      <c r="A5" s="1" t="s">
        <v>2</v>
      </c>
      <c r="C5" s="6" t="s">
        <v>15</v>
      </c>
      <c r="D5" s="7" t="str">
        <f>".AF_CV_XL_DELIVERY where (CARDCODE IN (" &amp; $E$16 &amp; ")) AND U_ENR IN ("&amp; $E$13 &amp;") 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  <c r="E5" s="7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 ORDER BY DOCNUM, DOCDATE</v>
      </c>
      <c r="F5" s="7" t="s">
        <v>16</v>
      </c>
      <c r="G5" s="6" t="s">
        <v>14</v>
      </c>
      <c r="H5" s="6" t="str">
        <f>" ORDER BY DOCNUM, DOCDATE"</f>
        <v xml:space="preserve"> ORDER BY DOCNUM, DOCDATE</v>
      </c>
      <c r="I5" s="7" t="str">
        <f>".AF_CV_XL_RETURN where (CARDCODE IN (" &amp; $E$16 &amp; ")) AND U_ENR IN ("&amp; $E$13 &amp;") 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</row>
    <row r="6" spans="1:42" ht="409.5" hidden="1">
      <c r="A6" s="1" t="s">
        <v>2</v>
      </c>
      <c r="C6" s="6" t="s">
        <v>17</v>
      </c>
      <c r="D6" s="7" t="str">
        <f>".AF_CV_XL_DELIVERY where (CARDCODE IN (" &amp; $E$16 &amp; ")) AND U_MSENR IN (" &amp; $E$14 &amp;")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  <c r="E6" s="7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 ORDER BY DOCNUM, DOCDATE</v>
      </c>
      <c r="F6" s="7" t="s">
        <v>16</v>
      </c>
      <c r="G6" s="6" t="s">
        <v>14</v>
      </c>
      <c r="H6" s="6" t="str">
        <f>" ORDER BY DOCNUM, DOCDATE"</f>
        <v xml:space="preserve"> ORDER BY DOCNUM, DOCDATE</v>
      </c>
      <c r="I6" s="7" t="str">
        <f>".AF_CV_XL_RETURN where (CARDCODE IN (" &amp; $E$16 &amp; ")) AND U_MSENR IN (" &amp; $E$14 &amp;")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</row>
    <row r="7" spans="1:42" hidden="1">
      <c r="A7" s="1" t="s">
        <v>2</v>
      </c>
    </row>
    <row r="8" spans="1:42" hidden="1">
      <c r="A8" s="1" t="s">
        <v>2</v>
      </c>
      <c r="K8" s="15"/>
    </row>
    <row r="9" spans="1:42" hidden="1">
      <c r="A9" s="1" t="s">
        <v>2</v>
      </c>
      <c r="K9" s="15"/>
    </row>
    <row r="10" spans="1:42" hidden="1">
      <c r="A10" s="1" t="s">
        <v>2</v>
      </c>
    </row>
    <row r="11" spans="1:42" hidden="1">
      <c r="A11" s="1" t="s">
        <v>2</v>
      </c>
      <c r="C11" s="6" t="s">
        <v>18</v>
      </c>
      <c r="E11" s="6" t="str">
        <f>[1]Option!$C$9</f>
        <v>20251001..20251031</v>
      </c>
      <c r="K11" s="15"/>
    </row>
    <row r="12" spans="1:42" hidden="1">
      <c r="A12" s="1" t="s">
        <v>2</v>
      </c>
      <c r="C12" s="6" t="s">
        <v>19</v>
      </c>
      <c r="E12" s="6" t="str">
        <f>[1]Option!$C$5</f>
        <v>*</v>
      </c>
      <c r="K12" s="15"/>
    </row>
    <row r="13" spans="1:42" hidden="1">
      <c r="A13" s="1" t="s">
        <v>2</v>
      </c>
      <c r="C13" s="6" t="s">
        <v>20</v>
      </c>
      <c r="E13" s="6" t="str">
        <f>[1]Option!$C$10</f>
        <v xml:space="preserve">'S7138270','7138270' </v>
      </c>
      <c r="K13" s="15"/>
    </row>
    <row r="14" spans="1:42" hidden="1">
      <c r="A14" s="1" t="s">
        <v>2</v>
      </c>
      <c r="C14" s="6" t="s">
        <v>21</v>
      </c>
      <c r="E14" s="6" t="str">
        <f>[1]Option!$C$11</f>
        <v xml:space="preserve">'S7138270','7138270' </v>
      </c>
      <c r="K14" s="15"/>
    </row>
    <row r="15" spans="1:42" hidden="1">
      <c r="A15" s="1" t="s">
        <v>2</v>
      </c>
      <c r="C15" s="6" t="s">
        <v>22</v>
      </c>
      <c r="E15" s="6" t="str">
        <f>[1]Option!$C$12</f>
        <v>'MS'</v>
      </c>
      <c r="Z15" s="16"/>
    </row>
    <row r="16" spans="1:42" hidden="1">
      <c r="A16" s="1" t="s">
        <v>2</v>
      </c>
      <c r="C16" s="6" t="s">
        <v>23</v>
      </c>
      <c r="E16" s="6" t="str">
        <f>[1]Option!$C$13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</row>
    <row r="17" spans="1:42" hidden="1">
      <c r="A17" s="1" t="s">
        <v>2</v>
      </c>
    </row>
    <row r="18" spans="1:42" s="17" customFormat="1" hidden="1">
      <c r="A18" s="17" t="s">
        <v>2</v>
      </c>
      <c r="I18" s="18"/>
      <c r="L18" s="19"/>
      <c r="M18" s="20"/>
      <c r="Q18" s="21"/>
      <c r="W18" s="22"/>
      <c r="AB18" s="23"/>
      <c r="AC18" s="23"/>
      <c r="AM18" s="21"/>
      <c r="AP18" s="21"/>
    </row>
    <row r="20" spans="1:42" ht="15.75">
      <c r="K20" s="24"/>
      <c r="L20" s="24"/>
      <c r="M20" s="24"/>
      <c r="N20" s="24"/>
      <c r="O20" s="24"/>
      <c r="P20" s="24"/>
      <c r="Q20" s="25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42" ht="15.75">
      <c r="K21" s="26" t="s">
        <v>24</v>
      </c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42" ht="15.75">
      <c r="K22" s="24"/>
      <c r="L22" s="24"/>
      <c r="M22" s="24"/>
      <c r="N22" s="24"/>
      <c r="O22" s="24"/>
      <c r="P22" s="24"/>
      <c r="Q22" s="25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42" ht="78.75">
      <c r="E23" s="27" t="s">
        <v>25</v>
      </c>
      <c r="K23" s="28" t="s">
        <v>26</v>
      </c>
      <c r="L23" s="28" t="s">
        <v>27</v>
      </c>
      <c r="M23" s="28" t="s">
        <v>28</v>
      </c>
      <c r="N23" s="28" t="s">
        <v>29</v>
      </c>
      <c r="O23" s="29" t="s">
        <v>30</v>
      </c>
      <c r="P23" s="28" t="s">
        <v>31</v>
      </c>
      <c r="Q23" s="30" t="s">
        <v>32</v>
      </c>
      <c r="R23" s="28" t="s">
        <v>33</v>
      </c>
      <c r="S23" s="30" t="s">
        <v>34</v>
      </c>
      <c r="T23" s="30" t="s">
        <v>35</v>
      </c>
      <c r="U23" s="31" t="s">
        <v>36</v>
      </c>
      <c r="V23" s="31" t="s">
        <v>37</v>
      </c>
      <c r="W23" s="32" t="s">
        <v>38</v>
      </c>
      <c r="X23" s="32" t="s">
        <v>39</v>
      </c>
      <c r="Y23" s="33" t="s">
        <v>40</v>
      </c>
      <c r="Z23" s="33" t="s">
        <v>41</v>
      </c>
      <c r="AA23" s="30" t="s">
        <v>42</v>
      </c>
      <c r="AB23" s="30" t="s">
        <v>43</v>
      </c>
      <c r="AC23" s="34" t="s">
        <v>44</v>
      </c>
      <c r="AD23" s="34" t="s">
        <v>45</v>
      </c>
      <c r="AE23" s="35" t="s">
        <v>46</v>
      </c>
      <c r="AF23" s="36" t="s">
        <v>47</v>
      </c>
      <c r="AG23" s="36" t="s">
        <v>48</v>
      </c>
      <c r="AH23" s="36" t="s">
        <v>49</v>
      </c>
      <c r="AI23" s="32" t="s">
        <v>50</v>
      </c>
      <c r="AJ23" s="32" t="s">
        <v>51</v>
      </c>
      <c r="AK23" s="32" t="s">
        <v>52</v>
      </c>
      <c r="AL23" s="32" t="s">
        <v>53</v>
      </c>
      <c r="AM23" s="47" t="s">
        <v>54</v>
      </c>
      <c r="AN23" s="32" t="s">
        <v>55</v>
      </c>
      <c r="AO23" s="32" t="s">
        <v>56</v>
      </c>
      <c r="AP23" s="30" t="s">
        <v>57</v>
      </c>
    </row>
    <row r="24" spans="1:42">
      <c r="B24" s="1" t="str">
        <f>IF(K24="","Hide","Show")</f>
        <v>Show</v>
      </c>
      <c r="C24" s="6" t="s">
        <v>58</v>
      </c>
      <c r="E24" s="37" t="str">
        <f>"""UICACS"","""",""SQL="",""2=DOCNUM"",""33040459"",""14=CUSTREF"",""8825006435"",""14=U_CUSTREF"",""8825006435"",""15=DOCDATE"",""6/10/2025"",""15=TAXDATE"",""6/10/2025"",""14=CARDCODE"",""CI1232-SGD"",""14=CARDNAME"",""SINGAPORE GENERAL HOSPITAL PTE LTD"",""14=ITEMCODE"",""MSEP2-27323GLP"","""&amp;"14=ITEMNAME"",""MS OFFICE PROFESSIONAL PLUS 2024 SLNG LTSC"",""10=QUANTITY"",""14.000000"",""14=U_PONO"",""959936"",""15=U_PODATE"",""30/9/2025"",""10=U_TLINTCOS"",""0.000000"",""2=SLPCODE"",""127"",""14=SLPNAME"",""E0001-GH"",""14=MEMO"",""MANZY TOH GUAN HUI"",""14=CONTACTNAME"",""FINANC"&amp;"E DEPARTMENT"",""10=LINETOTAL"",""8131.900000"",""14=U_ENR"","""",""14=U_MSENR"",""S7138270"",""14=U_MSPCN"",""8E125DFC"",""14=ADDRESS2"",""BENJAMIN LO KUM KEET_x000D_SINGAPORE GENERAL HOSPITAL CENTRAL TB LAB ACADEMIA LEVEL 13, DIGNOSTIC TOWER SINGAPORE 169608_x000D_BENJAMIN LO KUM KEET"&amp;"_x000D_TEL: 65767650_x000D_FAX: _x000D_EMAIL: benjamin.lo.k.k@sgh.com.sg"""</f>
        <v>"UICACS","","SQL=","2=DOCNUM","33040459","14=CUSTREF","8825006435","14=U_CUSTREF","8825006435","15=DOCDATE","6/10/2025","15=TAXDATE","6/10/2025","14=CARDCODE","CI1232-SGD","14=CARDNAME","SINGAPORE GENERAL HOSPITAL PTE LTD","14=ITEMCODE","MSEP2-27323GLP","14=ITEMNAME","MS OFFICE PROFESSIONAL PLUS 2024 SLNG LTSC","10=QUANTITY","14.000000","14=U_PONO","959936","15=U_PODATE","30/9/2025","10=U_TLINTCOS","0.000000","2=SLPCODE","127","14=SLPNAME","E0001-GH","14=MEMO","MANZY TOH GUAN HUI","14=CONTACTNAME","FINANCE DEPARTMENT","10=LINETOTAL","8131.900000","14=U_ENR","","14=U_MSENR","S7138270","14=U_MSPCN","8E125DFC","14=ADDRESS2","BENJAMIN LO KUM KEET_x000D_SINGAPORE GENERAL HOSPITAL CENTRAL TB LAB ACADEMIA LEVEL 13, DIGNOSTIC TOWER SINGAPORE 169608_x000D_BENJAMIN LO KUM KEET_x000D_TEL: 65767650_x000D_FAX: _x000D_EMAIL: benjamin.lo.k.k@sgh.com.sg"</v>
      </c>
      <c r="K24" s="8">
        <f>MONTH(N24)</f>
        <v>10</v>
      </c>
      <c r="L24" s="8">
        <f>YEAR(N24)</f>
        <v>2025</v>
      </c>
      <c r="M24" s="6">
        <v>33040459</v>
      </c>
      <c r="N24" s="38">
        <v>45935</v>
      </c>
      <c r="O24" s="8" t="str">
        <f>"S7138270"</f>
        <v>S7138270</v>
      </c>
      <c r="P24" s="8" t="str">
        <f>"8E125DFC"</f>
        <v>8E125DFC</v>
      </c>
      <c r="Q24" s="8"/>
      <c r="R24" s="8" t="str">
        <f>"CI1232-SGD"</f>
        <v>CI1232-SGD</v>
      </c>
      <c r="S24" s="6" t="str">
        <f>"SINGAPORE GENERAL HOSPITAL PTE LTD"</f>
        <v>SINGAPORE GENERAL HOSPITAL PTE LTD</v>
      </c>
      <c r="T24" s="8" t="str">
        <f>"8825006435"</f>
        <v>8825006435</v>
      </c>
      <c r="U24" s="39" t="str">
        <f>"959936"</f>
        <v>959936</v>
      </c>
      <c r="V24" s="39">
        <v>45930</v>
      </c>
      <c r="W24" s="39">
        <v>45935</v>
      </c>
      <c r="X24" s="40">
        <f>SUM(N24-V24)</f>
        <v>5</v>
      </c>
      <c r="Y24" s="41" t="str">
        <f>"MSEP2-27323GLP"</f>
        <v>MSEP2-27323GLP</v>
      </c>
      <c r="Z24" s="41" t="str">
        <f>"MS OFFICE PROFESSIONAL PLUS 2024 SLNG LTSC"</f>
        <v>MS OFFICE PROFESSIONAL PLUS 2024 SLNG LTSC</v>
      </c>
      <c r="AA24" s="41" t="str">
        <f>"MANZY TOH GUAN HUI"</f>
        <v>MANZY TOH GUAN HUI</v>
      </c>
      <c r="AB24" s="40">
        <v>14</v>
      </c>
      <c r="AC24" s="42">
        <f>IFERROR(AD24/AB24,0)</f>
        <v>580.85</v>
      </c>
      <c r="AD24" s="42">
        <v>8131.9</v>
      </c>
      <c r="AE24" s="8" t="str">
        <f>"-"</f>
        <v>-</v>
      </c>
      <c r="AF24" s="43">
        <v>8131.9</v>
      </c>
      <c r="AG24" s="38" t="s">
        <v>59</v>
      </c>
      <c r="AH24" s="44" t="str">
        <f>"BENJAMIN LO KUM KEET_x000D_SINGAPORE GENERAL HOSPITAL CENTRAL TB LAB ACADEMIA LEVEL 13, DIGNOSTIC TOWER SINGAPORE 169608_x000D_BENJAMIN LO KUM KEET_x000D_TEL: 65767650_x000D_FAX: _x000D_EMAIL: benjamin.lo.k.k@sgh.com.sg"</f>
        <v>BENJAMIN LO KUM KEET_x000D_SINGAPORE GENERAL HOSPITAL CENTRAL TB LAB ACADEMIA LEVEL 13, DIGNOSTIC TOWER SINGAPORE 169608_x000D_BENJAMIN LO KUM KEET_x000D_TEL: 65767650_x000D_FAX: _x000D_EMAIL: benjamin.lo.k.k@sgh.com.sg</v>
      </c>
      <c r="AI24" s="45" t="s">
        <v>60</v>
      </c>
      <c r="AJ24" s="45" t="s">
        <v>61</v>
      </c>
      <c r="AK24" s="10" t="str">
        <f>"MSEP2-27323GLP"</f>
        <v>MSEP2-27323GLP</v>
      </c>
      <c r="AL24" s="10" t="str">
        <f>"MS OFFICE PROFESSIONAL PLUS 2024 SLNG LTSC"</f>
        <v>MS OFFICE PROFESSIONAL PLUS 2024 SLNG LTSC</v>
      </c>
      <c r="AM24" s="10" t="s">
        <v>69</v>
      </c>
      <c r="AN24" s="8" t="str">
        <f>"-"</f>
        <v>-</v>
      </c>
      <c r="AO24" s="8" t="str">
        <f>"-"</f>
        <v>-</v>
      </c>
      <c r="AP24" s="10" t="str">
        <f>"-"</f>
        <v>-</v>
      </c>
    </row>
    <row r="25" spans="1:42">
      <c r="A25" s="1" t="s">
        <v>62</v>
      </c>
      <c r="B25" s="1" t="str">
        <f t="shared" ref="B25:B34" si="0">IF(K25="","Hide","Show")</f>
        <v>Show</v>
      </c>
      <c r="C25" s="6" t="s">
        <v>58</v>
      </c>
      <c r="E25" s="37" t="str">
        <f>"""UICACS"","""",""SQL="",""2=DOCNUM"",""33040460"",""14=CUSTREF"",""6725001073"",""14=U_CUSTREF"",""6725001073"",""15=DOCDATE"",""6/10/2025"",""15=TAXDATE"",""6/10/2025"",""14=CARDCODE"",""CI1256-SGD"",""14=CARDNAME"",""SINGAPORE HEALTH SERVICES PTE LTD"",""14=ITEMCODE"",""MS7JQ-00353GLP"",""1"&amp;"4=ITEMNAME"",""MS SQL SERVER ENTERPRISE CORE SLNG LSA 2L"",""10=QUANTITY"",""8.000000"",""14=U_PONO"",""959603"",""15=U_PODATE"",""15/9/2025"",""10=U_TLINTCOS"",""0.000000"",""2=SLPCODE"",""132"",""14=SLPNAME"",""E0001-CS"",""14=MEMO"",""WENDY KUM CHIOU SZE"",""14=CONTACTNAME"",""FINANCE "&amp;"DEPARTMENT"",""10=LINETOTAL"",""179882.000000"",""14=U_ENR"","""",""14=U_MSENR"",""S7138270"",""14=U_MSPCN"",""A8AA53F5"",""14=ADDRESS2"",""ANIZAH_x000D_SINGAPORE HEALTH SERVICES PTE LTD 168 JALAN BUKIT MERAH, #16-01, SURBANA ONE, SINGAPROE 150168_x000D_ANIZAH_x000D_TEL: 97665661_x000D_FAX: _x000D_EMAIL:"&amp;" anizah.amin@synapxe.sg"""</f>
        <v>"UICACS","","SQL=","2=DOCNUM","33040460","14=CUSTREF","6725001073","14=U_CUSTREF","6725001073","15=DOCDATE","6/10/2025","15=TAXDATE","6/10/2025","14=CARDCODE","CI1256-SGD","14=CARDNAME","SINGAPORE HEALTH SERVICES PTE LTD","14=ITEMCODE","MS7JQ-00353GLP","14=ITEMNAME","MS SQL SERVER ENTERPRISE CORE SLNG LSA 2L","10=QUANTITY","8.000000","14=U_PONO","959603","15=U_PODATE","15/9/2025","10=U_TLINTCOS","0.000000","2=SLPCODE","132","14=SLPNAME","E0001-CS","14=MEMO","WENDY KUM CHIOU SZE","14=CONTACTNAME","FINANCE DEPARTMENT","10=LINETOTAL","179882.000000","14=U_ENR","","14=U_MSENR","S7138270","14=U_MSPCN","A8AA53F5","14=ADDRESS2","ANIZAH_x000D_SINGAPORE HEALTH SERVICES PTE LTD 168 JALAN BUKIT MERAH, #16-01, SURBANA ONE, SINGAPROE 150168_x000D_ANIZAH_x000D_TEL: 97665661_x000D_FAX: _x000D_EMAIL: anizah.amin@synapxe.sg"</v>
      </c>
      <c r="K25" s="8">
        <f>MONTH(N25)</f>
        <v>10</v>
      </c>
      <c r="L25" s="8">
        <f>YEAR(N25)</f>
        <v>2025</v>
      </c>
      <c r="M25" s="6">
        <v>33040460</v>
      </c>
      <c r="N25" s="38">
        <v>45936</v>
      </c>
      <c r="O25" s="8" t="str">
        <f>"S7138270"</f>
        <v>S7138270</v>
      </c>
      <c r="P25" s="8" t="str">
        <f>"A8AA53F5"</f>
        <v>A8AA53F5</v>
      </c>
      <c r="Q25" s="8"/>
      <c r="R25" s="8" t="str">
        <f>"CI1256-SGD"</f>
        <v>CI1256-SGD</v>
      </c>
      <c r="S25" s="6" t="str">
        <f>"SINGAPORE HEALTH SERVICES PTE LTD"</f>
        <v>SINGAPORE HEALTH SERVICES PTE LTD</v>
      </c>
      <c r="T25" s="8" t="str">
        <f>"6725001073"</f>
        <v>6725001073</v>
      </c>
      <c r="U25" s="39" t="str">
        <f>"959603"</f>
        <v>959603</v>
      </c>
      <c r="V25" s="39">
        <v>45915</v>
      </c>
      <c r="W25" s="39">
        <v>45936</v>
      </c>
      <c r="X25" s="40">
        <f>SUM(N25-V25)</f>
        <v>21</v>
      </c>
      <c r="Y25" s="41" t="str">
        <f>"MS7JQ-00353GLP"</f>
        <v>MS7JQ-00353GLP</v>
      </c>
      <c r="Z25" s="41" t="str">
        <f>"MS SQL SERVER ENTERPRISE CORE SLNG LSA 2L"</f>
        <v>MS SQL SERVER ENTERPRISE CORE SLNG LSA 2L</v>
      </c>
      <c r="AA25" s="41" t="str">
        <f>"WENDY KUM CHIOU SZE"</f>
        <v>WENDY KUM CHIOU SZE</v>
      </c>
      <c r="AB25" s="40">
        <v>8</v>
      </c>
      <c r="AC25" s="42">
        <f>IFERROR(AD25/AB25,0)</f>
        <v>22485.25</v>
      </c>
      <c r="AD25" s="42">
        <v>179882</v>
      </c>
      <c r="AE25" s="8" t="str">
        <f>"-"</f>
        <v>-</v>
      </c>
      <c r="AF25" s="43">
        <v>179882</v>
      </c>
      <c r="AG25" s="38" t="s">
        <v>59</v>
      </c>
      <c r="AH25" s="44" t="str">
        <f>"ANIZAH_x000D_SINGAPORE HEALTH SERVICES PTE LTD 168 JALAN BUKIT MERAH, #16-01, SURBANA ONE, SINGAPROE 150168_x000D_ANIZAH_x000D_TEL: 97665661_x000D_FAX: _x000D_EMAIL: anizah.amin@synapxe.sg"</f>
        <v>ANIZAH_x000D_SINGAPORE HEALTH SERVICES PTE LTD 168 JALAN BUKIT MERAH, #16-01, SURBANA ONE, SINGAPROE 150168_x000D_ANIZAH_x000D_TEL: 97665661_x000D_FAX: _x000D_EMAIL: anizah.amin@synapxe.sg</v>
      </c>
      <c r="AI25" s="45" t="s">
        <v>60</v>
      </c>
      <c r="AJ25" s="45" t="s">
        <v>61</v>
      </c>
      <c r="AK25" s="10" t="str">
        <f>"MS7JQ-00353GLP"</f>
        <v>MS7JQ-00353GLP</v>
      </c>
      <c r="AL25" s="10" t="str">
        <f>"MS SQL SERVER ENTERPRISE CORE SLNG LSA 2L"</f>
        <v>MS SQL SERVER ENTERPRISE CORE SLNG LSA 2L</v>
      </c>
      <c r="AM25" s="10" t="s">
        <v>65</v>
      </c>
      <c r="AN25" s="8" t="s">
        <v>66</v>
      </c>
      <c r="AO25" s="8" t="s">
        <v>70</v>
      </c>
      <c r="AP25" s="10" t="s">
        <v>67</v>
      </c>
    </row>
    <row r="26" spans="1:42">
      <c r="A26" s="1" t="s">
        <v>62</v>
      </c>
      <c r="B26" s="1" t="str">
        <f t="shared" si="0"/>
        <v>Show</v>
      </c>
      <c r="C26" s="6" t="s">
        <v>58</v>
      </c>
      <c r="E26" s="37" t="str">
        <f>"""UICACS"","""",""SQL="",""2=DOCNUM"",""33040538"",""14=CUSTREF"",""6725001035"",""14=U_CUSTREF"",""6725001035"",""15=DOCDATE"",""15/10/2025"",""15=TAXDATE"",""15/10/2025"",""14=CARDCODE"",""CI1256-SGD"",""14=CARDNAME"",""SINGAPORE HEALTH SERVICES PTE LTD"",""14=ITEMCODE"",""MS7NQ-00301GLP"","&amp;"""14=ITEMNAME"",""MS SQL SERVER STANDARD CORE SLNG SA 2L"",""10=QUANTITY"",""4.000000"",""14=U_PONO"",""959649"",""15=U_PODATE"",""18/9/2025"",""10=U_TLINTCOS"",""0.000000"",""2=SLPCODE"",""132"",""14=SLPNAME"",""E0001-CS"",""14=MEMO"",""WENDY KUM CHIOU SZE"",""14=CONTACTNAME"",""FINANCE D"&amp;"EPARTMENT"",""10=LINETOTAL"",""10238.720000"",""14=U_ENR"","""",""14=U_MSENR"",""S7138270"",""14=U_MSPCN"",""A8AA53F5"",""14=ADDRESS2"",""LIM WEI BIN_x000D_SINGAPORE HEALTH SERVICES PTE LTD 168 JALAN BUKIT MERAH SURBANA ONE #16-01 SINGAPORE 150168_x000D_LIM WEI BIN_x000D_TEL: 87682598_x000D_FAX: _x000D_E"&amp;"MAIL: lim.wei.bin@synapxe.sg"""</f>
        <v>"UICACS","","SQL=","2=DOCNUM","33040538","14=CUSTREF","6725001035","14=U_CUSTREF","6725001035","15=DOCDATE","15/10/2025","15=TAXDATE","15/10/2025","14=CARDCODE","CI1256-SGD","14=CARDNAME","SINGAPORE HEALTH SERVICES PTE LTD","14=ITEMCODE","MS7NQ-00301GLP","14=ITEMNAME","MS SQL SERVER STANDARD CORE SLNG SA 2L","10=QUANTITY","4.000000","14=U_PONO","959649","15=U_PODATE","18/9/2025","10=U_TLINTCOS","0.000000","2=SLPCODE","132","14=SLPNAME","E0001-CS","14=MEMO","WENDY KUM CHIOU SZE","14=CONTACTNAME","FINANCE DEPARTMENT","10=LINETOTAL","10238.720000","14=U_ENR","","14=U_MSENR","S7138270","14=U_MSPCN","A8AA53F5","14=ADDRESS2","LIM WEI BIN_x000D_SINGAPORE HEALTH SERVICES PTE LTD 168 JALAN BUKIT MERAH SURBANA ONE #16-01 SINGAPORE 150168_x000D_LIM WEI BIN_x000D_TEL: 87682598_x000D_FAX: _x000D_EMAIL: lim.wei.bin@synapxe.sg"</v>
      </c>
      <c r="K26" s="8">
        <f>MONTH(N26)</f>
        <v>10</v>
      </c>
      <c r="L26" s="8">
        <f>YEAR(N26)</f>
        <v>2025</v>
      </c>
      <c r="M26" s="6">
        <v>33040538</v>
      </c>
      <c r="N26" s="38">
        <v>45945</v>
      </c>
      <c r="O26" s="8" t="str">
        <f>"S7138270"</f>
        <v>S7138270</v>
      </c>
      <c r="P26" s="8" t="str">
        <f>"A8AA53F5"</f>
        <v>A8AA53F5</v>
      </c>
      <c r="Q26" s="8"/>
      <c r="R26" s="8" t="str">
        <f>"CI1256-SGD"</f>
        <v>CI1256-SGD</v>
      </c>
      <c r="S26" s="6" t="str">
        <f>"SINGAPORE HEALTH SERVICES PTE LTD"</f>
        <v>SINGAPORE HEALTH SERVICES PTE LTD</v>
      </c>
      <c r="T26" s="8" t="str">
        <f>"6725001035"</f>
        <v>6725001035</v>
      </c>
      <c r="U26" s="39" t="str">
        <f>"959649"</f>
        <v>959649</v>
      </c>
      <c r="V26" s="39">
        <v>45918</v>
      </c>
      <c r="W26" s="39">
        <v>45945</v>
      </c>
      <c r="X26" s="40">
        <f>SUM(N26-V26)</f>
        <v>27</v>
      </c>
      <c r="Y26" s="41" t="str">
        <f>"MS7NQ-00301GLP"</f>
        <v>MS7NQ-00301GLP</v>
      </c>
      <c r="Z26" s="41" t="str">
        <f>"MS SQL SERVER STANDARD CORE SLNG SA 2L"</f>
        <v>MS SQL SERVER STANDARD CORE SLNG SA 2L</v>
      </c>
      <c r="AA26" s="41" t="str">
        <f>"WENDY KUM CHIOU SZE"</f>
        <v>WENDY KUM CHIOU SZE</v>
      </c>
      <c r="AB26" s="40">
        <v>4</v>
      </c>
      <c r="AC26" s="42">
        <f>IFERROR(AD26/AB26,0)</f>
        <v>2559.6799999999998</v>
      </c>
      <c r="AD26" s="42">
        <v>10238.719999999999</v>
      </c>
      <c r="AE26" s="8" t="str">
        <f>"-"</f>
        <v>-</v>
      </c>
      <c r="AF26" s="43">
        <v>10238.719999999999</v>
      </c>
      <c r="AG26" s="38" t="s">
        <v>59</v>
      </c>
      <c r="AH26" s="44" t="str">
        <f>"LIM WEI BIN_x000D_SINGAPORE HEALTH SERVICES PTE LTD 168 JALAN BUKIT MERAH SURBANA ONE #16-01 SINGAPORE 150168_x000D_LIM WEI BIN_x000D_TEL: 87682598_x000D_FAX: _x000D_EMAIL: lim.wei.bin@synapxe.sg"</f>
        <v>LIM WEI BIN_x000D_SINGAPORE HEALTH SERVICES PTE LTD 168 JALAN BUKIT MERAH SURBANA ONE #16-01 SINGAPORE 150168_x000D_LIM WEI BIN_x000D_TEL: 87682598_x000D_FAX: _x000D_EMAIL: lim.wei.bin@synapxe.sg</v>
      </c>
      <c r="AI26" s="45" t="s">
        <v>60</v>
      </c>
      <c r="AJ26" s="45" t="s">
        <v>61</v>
      </c>
      <c r="AK26" s="10" t="str">
        <f>"MS7NQ-00301GLP"</f>
        <v>MS7NQ-00301GLP</v>
      </c>
      <c r="AL26" s="10" t="str">
        <f>"MS SQL SERVER STANDARD CORE SLNG SA 2L"</f>
        <v>MS SQL SERVER STANDARD CORE SLNG SA 2L</v>
      </c>
      <c r="AM26" s="10" t="s">
        <v>68</v>
      </c>
      <c r="AN26" s="8" t="s">
        <v>66</v>
      </c>
      <c r="AO26" s="8" t="s">
        <v>70</v>
      </c>
      <c r="AP26" s="10" t="s">
        <v>71</v>
      </c>
    </row>
    <row r="27" spans="1:42">
      <c r="A27" s="1" t="s">
        <v>62</v>
      </c>
      <c r="B27" s="1" t="str">
        <f t="shared" si="0"/>
        <v>Show</v>
      </c>
      <c r="C27" s="6" t="s">
        <v>58</v>
      </c>
      <c r="E27" s="37" t="str">
        <f>"""UICACS"","""",""SQL="",""2=DOCNUM"",""33040588"",""14=CUSTREF"",""6725001022"",""14=U_CUSTREF"",""6725001022"",""15=DOCDATE"",""21/10/2025"",""15=TAXDATE"",""21/10/2025"",""14=CARDCODE"",""CI1256-SGD"",""14=CARDNAME"",""SINGAPORE HEALTH SERVICES PTE LTD"",""14=ITEMCODE"",""MS7JQ-00355GLP"","&amp;"""14=ITEMNAME"",""MS SQL SERVER ENTERPRISE CORE SLNG SA 2L"",""10=QUANTITY"",""4.000000"",""14=U_PONO"",""960015"",""15=U_PODATE"",""8/10/2025"",""10=U_TLINTCOS"",""0.000000"",""2=SLPCODE"",""132"",""14=SLPNAME"",""E0001-CS"",""14=MEMO"",""WENDY KUM CHIOU SZE"",""14=CONTACTNAME"",""FINANCE"&amp;" DEPARTMENT"",""10=LINETOTAL"",""39169.680000"",""14=U_ENR"","""",""14=U_MSENR"",""S7138270"",""14=U_MSPCN"",""A8AA53F5"",""14=ADDRESS2"",""KELVIN LI_x000D_SYNAPXE PTE LTD 1 NORTH BUONA VISTA LINK #05-01 ELEMENTUM SINGAPORE 139691_x000D_MR KELVIN LI_x000D_TEL: 97832186_x000D_FAX: _x000D_EMAIL: kelvin.li@"&amp;"synapxe.sg"""</f>
        <v>"UICACS","","SQL=","2=DOCNUM","33040588","14=CUSTREF","6725001022","14=U_CUSTREF","6725001022","15=DOCDATE","21/10/2025","15=TAXDATE","21/10/2025","14=CARDCODE","CI1256-SGD","14=CARDNAME","SINGAPORE HEALTH SERVICES PTE LTD","14=ITEMCODE","MS7JQ-00355GLP","14=ITEMNAME","MS SQL SERVER ENTERPRISE CORE SLNG SA 2L","10=QUANTITY","4.000000","14=U_PONO","960015","15=U_PODATE","8/10/2025","10=U_TLINTCOS","0.000000","2=SLPCODE","132","14=SLPNAME","E0001-CS","14=MEMO","WENDY KUM CHIOU SZE","14=CONTACTNAME","FINANCE DEPARTMENT","10=LINETOTAL","39169.680000","14=U_ENR","","14=U_MSENR","S7138270","14=U_MSPCN","A8AA53F5","14=ADDRESS2","KELVIN LI_x000D_SYNAPXE PTE LTD 1 NORTH BUONA VISTA LINK #05-01 ELEMENTUM SINGAPORE 139691_x000D_MR KELVIN LI_x000D_TEL: 97832186_x000D_FAX: _x000D_EMAIL: kelvin.li@synapxe.sg"</v>
      </c>
      <c r="K27" s="8">
        <f>MONTH(N27)</f>
        <v>10</v>
      </c>
      <c r="L27" s="8">
        <f>YEAR(N27)</f>
        <v>2025</v>
      </c>
      <c r="M27" s="6">
        <v>33040588</v>
      </c>
      <c r="N27" s="38">
        <v>45951</v>
      </c>
      <c r="O27" s="8" t="str">
        <f>"S7138270"</f>
        <v>S7138270</v>
      </c>
      <c r="P27" s="8" t="str">
        <f>"A8AA53F5"</f>
        <v>A8AA53F5</v>
      </c>
      <c r="Q27" s="8"/>
      <c r="R27" s="8" t="str">
        <f>"CI1256-SGD"</f>
        <v>CI1256-SGD</v>
      </c>
      <c r="S27" s="6" t="str">
        <f>"SINGAPORE HEALTH SERVICES PTE LTD"</f>
        <v>SINGAPORE HEALTH SERVICES PTE LTD</v>
      </c>
      <c r="T27" s="8" t="str">
        <f>"6725001022"</f>
        <v>6725001022</v>
      </c>
      <c r="U27" s="39" t="str">
        <f>"960015"</f>
        <v>960015</v>
      </c>
      <c r="V27" s="39">
        <v>45938</v>
      </c>
      <c r="W27" s="39">
        <v>45951</v>
      </c>
      <c r="X27" s="40">
        <f>SUM(N27-V27)</f>
        <v>13</v>
      </c>
      <c r="Y27" s="41" t="str">
        <f>"MS7JQ-00355GLP"</f>
        <v>MS7JQ-00355GLP</v>
      </c>
      <c r="Z27" s="41" t="str">
        <f>"MS SQL SERVER ENTERPRISE CORE SLNG SA 2L"</f>
        <v>MS SQL SERVER ENTERPRISE CORE SLNG SA 2L</v>
      </c>
      <c r="AA27" s="41" t="str">
        <f>"WENDY KUM CHIOU SZE"</f>
        <v>WENDY KUM CHIOU SZE</v>
      </c>
      <c r="AB27" s="40">
        <v>4</v>
      </c>
      <c r="AC27" s="42">
        <f>IFERROR(AD27/AB27,0)</f>
        <v>9792.42</v>
      </c>
      <c r="AD27" s="42">
        <v>39169.68</v>
      </c>
      <c r="AE27" s="8" t="str">
        <f>"-"</f>
        <v>-</v>
      </c>
      <c r="AF27" s="43">
        <v>39169.68</v>
      </c>
      <c r="AG27" s="38" t="s">
        <v>59</v>
      </c>
      <c r="AH27" s="44" t="str">
        <f>"KELVIN LI_x000D_SYNAPXE PTE LTD 1 NORTH BUONA VISTA LINK #05-01 ELEMENTUM SINGAPORE 139691_x000D_MR KELVIN LI_x000D_TEL: 97832186_x000D_FAX: _x000D_EMAIL: kelvin.li@synapxe.sg"</f>
        <v>KELVIN LI_x000D_SYNAPXE PTE LTD 1 NORTH BUONA VISTA LINK #05-01 ELEMENTUM SINGAPORE 139691_x000D_MR KELVIN LI_x000D_TEL: 97832186_x000D_FAX: _x000D_EMAIL: kelvin.li@synapxe.sg</v>
      </c>
      <c r="AI27" s="45" t="s">
        <v>60</v>
      </c>
      <c r="AJ27" s="45" t="s">
        <v>61</v>
      </c>
      <c r="AK27" s="10" t="str">
        <f>"MS7JQ-00355GLP"</f>
        <v>MS7JQ-00355GLP</v>
      </c>
      <c r="AL27" s="10" t="str">
        <f>"MS SQL SERVER ENTERPRISE CORE SLNG SA 2L"</f>
        <v>MS SQL SERVER ENTERPRISE CORE SLNG SA 2L</v>
      </c>
      <c r="AM27" s="10" t="s">
        <v>68</v>
      </c>
      <c r="AN27" s="8" t="s">
        <v>66</v>
      </c>
      <c r="AO27" s="8" t="s">
        <v>70</v>
      </c>
      <c r="AP27" s="10" t="s">
        <v>72</v>
      </c>
    </row>
    <row r="28" spans="1:42">
      <c r="A28" s="1" t="s">
        <v>62</v>
      </c>
      <c r="B28" s="1" t="str">
        <f t="shared" si="0"/>
        <v>Show</v>
      </c>
      <c r="C28" s="6" t="s">
        <v>58</v>
      </c>
      <c r="E28" s="37" t="str">
        <f>"""UICACS"","""",""SQL="",""2=DOCNUM"",""33040589"",""14=CUSTREF"",""6725000940"",""14=U_CUSTREF"",""6725000940"",""15=DOCDATE"",""21/10/2025"",""15=TAXDATE"",""21/10/2025"",""14=CARDCODE"",""CI1256-SGD"",""14=CARDNAME"",""SINGAPORE HEALTH SERVICES PTE LTD"",""14=ITEMCODE"",""MS7JQ-00355GLP"","&amp;"""14=ITEMNAME"",""MS SQL SERVER ENTERPRISE CORE SLNG SA 2L"",""10=QUANTITY"",""8.000000"",""14=U_PONO"",""959650"",""15=U_PODATE"",""18/9/2025"",""10=U_TLINTCOS"",""0.000000"",""2=SLPCODE"",""132"",""14=SLPNAME"",""E0001-CS"",""14=MEMO"",""WENDY KUM CHIOU SZE"",""14=CONTACTNAME"",""FINANCE"&amp;" DEPARTMENT"",""10=LINETOTAL"",""78392.000000"",""14=U_ENR"","""",""14=U_MSENR"",""S7138270"",""14=U_MSPCN"",""A8AA53F5"",""14=ADDRESS2"",""HENDRA KURNIANTO_x000D_SINGAPORE HEALTH SERVICES PTE LTD 168 JALAN BUKIT MERAH #16-01, SURBANA ONE SINGAPORE 150168_x000D_HENDRA KURNIANTO_x000D_TEL: 901"&amp;"84247_x000D_FAX: _x000D_EMAIL: hendra.kurnianto@synapxe.sg"""</f>
        <v>"UICACS","","SQL=","2=DOCNUM","33040589","14=CUSTREF","6725000940","14=U_CUSTREF","6725000940","15=DOCDATE","21/10/2025","15=TAXDATE","21/10/2025","14=CARDCODE","CI1256-SGD","14=CARDNAME","SINGAPORE HEALTH SERVICES PTE LTD","14=ITEMCODE","MS7JQ-00355GLP","14=ITEMNAME","MS SQL SERVER ENTERPRISE CORE SLNG SA 2L","10=QUANTITY","8.000000","14=U_PONO","959650","15=U_PODATE","18/9/2025","10=U_TLINTCOS","0.000000","2=SLPCODE","132","14=SLPNAME","E0001-CS","14=MEMO","WENDY KUM CHIOU SZE","14=CONTACTNAME","FINANCE DEPARTMENT","10=LINETOTAL","78392.000000","14=U_ENR","","14=U_MSENR","S7138270","14=U_MSPCN","A8AA53F5","14=ADDRESS2","HENDRA KURNIANTO_x000D_SINGAPORE HEALTH SERVICES PTE LTD 168 JALAN BUKIT MERAH #16-01, SURBANA ONE SINGAPORE 150168_x000D_HENDRA KURNIANTO_x000D_TEL: 90184247_x000D_FAX: _x000D_EMAIL: hendra.kurnianto@synapxe.sg"</v>
      </c>
      <c r="K28" s="8">
        <f>MONTH(N28)</f>
        <v>10</v>
      </c>
      <c r="L28" s="8">
        <f>YEAR(N28)</f>
        <v>2025</v>
      </c>
      <c r="M28" s="6">
        <v>33040589</v>
      </c>
      <c r="N28" s="38">
        <v>45951</v>
      </c>
      <c r="O28" s="8" t="str">
        <f>"S7138270"</f>
        <v>S7138270</v>
      </c>
      <c r="P28" s="8" t="str">
        <f>"A8AA53F5"</f>
        <v>A8AA53F5</v>
      </c>
      <c r="Q28" s="8"/>
      <c r="R28" s="8" t="str">
        <f>"CI1256-SGD"</f>
        <v>CI1256-SGD</v>
      </c>
      <c r="S28" s="6" t="str">
        <f>"SINGAPORE HEALTH SERVICES PTE LTD"</f>
        <v>SINGAPORE HEALTH SERVICES PTE LTD</v>
      </c>
      <c r="T28" s="8" t="str">
        <f>"6725000940"</f>
        <v>6725000940</v>
      </c>
      <c r="U28" s="39" t="str">
        <f>"959650"</f>
        <v>959650</v>
      </c>
      <c r="V28" s="39">
        <v>45946</v>
      </c>
      <c r="W28" s="39">
        <v>45951</v>
      </c>
      <c r="X28" s="40">
        <f>SUM(N28-V28)</f>
        <v>5</v>
      </c>
      <c r="Y28" s="41" t="str">
        <f>"MS7JQ-00355GLP"</f>
        <v>MS7JQ-00355GLP</v>
      </c>
      <c r="Z28" s="41" t="str">
        <f>"MS SQL SERVER ENTERPRISE CORE SLNG SA 2L"</f>
        <v>MS SQL SERVER ENTERPRISE CORE SLNG SA 2L</v>
      </c>
      <c r="AA28" s="41" t="str">
        <f>"WENDY KUM CHIOU SZE"</f>
        <v>WENDY KUM CHIOU SZE</v>
      </c>
      <c r="AB28" s="40">
        <v>8</v>
      </c>
      <c r="AC28" s="42">
        <f>IFERROR(AD28/AB28,0)</f>
        <v>9799</v>
      </c>
      <c r="AD28" s="42">
        <v>78392</v>
      </c>
      <c r="AE28" s="8" t="str">
        <f>"-"</f>
        <v>-</v>
      </c>
      <c r="AF28" s="43">
        <v>78392</v>
      </c>
      <c r="AG28" s="38" t="s">
        <v>59</v>
      </c>
      <c r="AH28" s="44" t="str">
        <f>"HENDRA KURNIANTO_x000D_SINGAPORE HEALTH SERVICES PTE LTD 168 JALAN BUKIT MERAH #16-01, SURBANA ONE SINGAPORE 150168_x000D_HENDRA KURNIANTO_x000D_TEL: 90184247_x000D_FAX: _x000D_EMAIL: hendra.kurnianto@synapxe.sg"</f>
        <v>HENDRA KURNIANTO_x000D_SINGAPORE HEALTH SERVICES PTE LTD 168 JALAN BUKIT MERAH #16-01, SURBANA ONE SINGAPORE 150168_x000D_HENDRA KURNIANTO_x000D_TEL: 90184247_x000D_FAX: _x000D_EMAIL: hendra.kurnianto@synapxe.sg</v>
      </c>
      <c r="AI28" s="45" t="s">
        <v>60</v>
      </c>
      <c r="AJ28" s="45" t="s">
        <v>61</v>
      </c>
      <c r="AK28" s="10" t="str">
        <f>"MS7JQ-00355GLP"</f>
        <v>MS7JQ-00355GLP</v>
      </c>
      <c r="AL28" s="10" t="str">
        <f>"MS SQL SERVER ENTERPRISE CORE SLNG SA 2L"</f>
        <v>MS SQL SERVER ENTERPRISE CORE SLNG SA 2L</v>
      </c>
      <c r="AM28" s="10" t="s">
        <v>68</v>
      </c>
      <c r="AN28" s="8" t="s">
        <v>66</v>
      </c>
      <c r="AO28" s="8" t="s">
        <v>70</v>
      </c>
      <c r="AP28" s="10" t="s">
        <v>71</v>
      </c>
    </row>
    <row r="29" spans="1:42">
      <c r="A29" s="1" t="s">
        <v>62</v>
      </c>
      <c r="B29" s="1" t="str">
        <f t="shared" si="0"/>
        <v>Show</v>
      </c>
      <c r="C29" s="6" t="s">
        <v>58</v>
      </c>
      <c r="E29" s="37" t="str">
        <f>"""UICACS"","""",""SQL="",""2=DOCNUM"",""33040591"",""14=CUSTREF"",""4280000618"",""14=U_CUSTREF"",""4280000618"",""15=DOCDATE"",""21/10/2025"",""15=TAXDATE"",""21/10/2025"",""14=CARDCODE"",""CI1261-SGD"",""14=CARDNAME"",""CHANGI GENERAL HOSPITAL PTE LTD"",""14=ITEMCODE"",""MS7NQ-00301GLP"",""1"&amp;"4=ITEMNAME"",""MS SQL SERVER STANDARD CORE SLNG SA 2L"",""10=QUANTITY"",""8.000000"",""14=U_PONO"",""959928"",""15=U_PODATE"",""2/10/2025"",""10=U_TLINTCOS"",""0.000000"",""2=SLPCODE"",""132"",""14=SLPNAME"",""E0001-CS"",""14=MEMO"",""WENDY KUM CHIOU SZE"",""14=CONTACTNAME"",""E-INVOICE"","&amp;"""10=LINETOTAL"",""20625.680000"",""14=U_ENR"","""",""14=U_MSENR"",""S7138270"",""14=U_MSPCN"",""A8AA53F5"",""14=ADDRESS2"",""TAN TZE CHONG_x000D_CHANGI GENERAL HOSPITAL PTE LTD 2 SIMEI STREET 3  SINGAPORE_x000D_TAN TZE CHONG_x000D_TEL: 97571319_x000D_FAX: _x000D_EMAIL: tan.tze.chong@synapxe.sg"""</f>
        <v>"UICACS","","SQL=","2=DOCNUM","33040591","14=CUSTREF","4280000618","14=U_CUSTREF","4280000618","15=DOCDATE","21/10/2025","15=TAXDATE","21/10/2025","14=CARDCODE","CI1261-SGD","14=CARDNAME","CHANGI GENERAL HOSPITAL PTE LTD","14=ITEMCODE","MS7NQ-00301GLP","14=ITEMNAME","MS SQL SERVER STANDARD CORE SLNG SA 2L","10=QUANTITY","8.000000","14=U_PONO","959928","15=U_PODATE","2/10/2025","10=U_TLINTCOS","0.000000","2=SLPCODE","132","14=SLPNAME","E0001-CS","14=MEMO","WENDY KUM CHIOU SZE","14=CONTACTNAME","E-INVOICE","10=LINETOTAL","20625.680000","14=U_ENR","","14=U_MSENR","S7138270","14=U_MSPCN","A8AA53F5","14=ADDRESS2","TAN TZE CHONG_x000D_CHANGI GENERAL HOSPITAL PTE LTD 2 SIMEI STREET 3  SINGAPORE_x000D_TAN TZE CHONG_x000D_TEL: 97571319_x000D_FAX: _x000D_EMAIL: tan.tze.chong@synapxe.sg"</v>
      </c>
      <c r="K29" s="8">
        <f>MONTH(N29)</f>
        <v>10</v>
      </c>
      <c r="L29" s="8">
        <f>YEAR(N29)</f>
        <v>2025</v>
      </c>
      <c r="M29" s="6">
        <v>33040591</v>
      </c>
      <c r="N29" s="38">
        <v>45951</v>
      </c>
      <c r="O29" s="8" t="str">
        <f>"S7138270"</f>
        <v>S7138270</v>
      </c>
      <c r="P29" s="8" t="str">
        <f>"A8AA53F5"</f>
        <v>A8AA53F5</v>
      </c>
      <c r="Q29" s="8"/>
      <c r="R29" s="8" t="str">
        <f>"CI1261-SGD"</f>
        <v>CI1261-SGD</v>
      </c>
      <c r="S29" s="6" t="str">
        <f>"CHANGI GENERAL HOSPITAL PTE LTD"</f>
        <v>CHANGI GENERAL HOSPITAL PTE LTD</v>
      </c>
      <c r="T29" s="8" t="str">
        <f>"4280000618"</f>
        <v>4280000618</v>
      </c>
      <c r="U29" s="39" t="str">
        <f>"959928"</f>
        <v>959928</v>
      </c>
      <c r="V29" s="39">
        <v>45932</v>
      </c>
      <c r="W29" s="39">
        <v>45951</v>
      </c>
      <c r="X29" s="40">
        <f>SUM(N29-V29)</f>
        <v>19</v>
      </c>
      <c r="Y29" s="41" t="str">
        <f>"MS7NQ-00301GLP"</f>
        <v>MS7NQ-00301GLP</v>
      </c>
      <c r="Z29" s="41" t="str">
        <f>"MS SQL SERVER STANDARD CORE SLNG SA 2L"</f>
        <v>MS SQL SERVER STANDARD CORE SLNG SA 2L</v>
      </c>
      <c r="AA29" s="41" t="str">
        <f>"WENDY KUM CHIOU SZE"</f>
        <v>WENDY KUM CHIOU SZE</v>
      </c>
      <c r="AB29" s="40">
        <v>8</v>
      </c>
      <c r="AC29" s="42">
        <f>IFERROR(AD29/AB29,0)</f>
        <v>2578.21</v>
      </c>
      <c r="AD29" s="42">
        <v>20625.68</v>
      </c>
      <c r="AE29" s="8" t="str">
        <f>"-"</f>
        <v>-</v>
      </c>
      <c r="AF29" s="43">
        <v>20625.68</v>
      </c>
      <c r="AG29" s="38" t="s">
        <v>59</v>
      </c>
      <c r="AH29" s="44" t="str">
        <f>"TAN TZE CHONG_x000D_CHANGI GENERAL HOSPITAL PTE LTD 2 SIMEI STREET 3  SINGAPORE_x000D_TAN TZE CHONG_x000D_TEL: 97571319_x000D_FAX: _x000D_EMAIL: tan.tze.chong@synapxe.sg"</f>
        <v>TAN TZE CHONG_x000D_CHANGI GENERAL HOSPITAL PTE LTD 2 SIMEI STREET 3  SINGAPORE_x000D_TAN TZE CHONG_x000D_TEL: 97571319_x000D_FAX: _x000D_EMAIL: tan.tze.chong@synapxe.sg</v>
      </c>
      <c r="AI29" s="45" t="s">
        <v>60</v>
      </c>
      <c r="AJ29" s="45" t="s">
        <v>61</v>
      </c>
      <c r="AK29" s="10" t="str">
        <f>"MS7NQ-00301GLP"</f>
        <v>MS7NQ-00301GLP</v>
      </c>
      <c r="AL29" s="10" t="str">
        <f>"MS SQL SERVER STANDARD CORE SLNG SA 2L"</f>
        <v>MS SQL SERVER STANDARD CORE SLNG SA 2L</v>
      </c>
      <c r="AM29" s="10" t="s">
        <v>68</v>
      </c>
      <c r="AN29" s="8" t="s">
        <v>66</v>
      </c>
      <c r="AO29" s="8" t="s">
        <v>70</v>
      </c>
      <c r="AP29" s="10" t="s">
        <v>73</v>
      </c>
    </row>
    <row r="30" spans="1:42">
      <c r="A30" s="1" t="s">
        <v>62</v>
      </c>
      <c r="B30" s="1" t="str">
        <f t="shared" si="0"/>
        <v>Show</v>
      </c>
      <c r="C30" s="6" t="s">
        <v>58</v>
      </c>
      <c r="E30" s="37" t="str">
        <f>"""UICACS"","""",""SQL="",""2=DOCNUM"",""33040593"",""14=CUSTREF"",""6725001150"",""14=U_CUSTREF"",""6725001150"",""15=DOCDATE"",""21/10/2025"",""15=TAXDATE"",""21/10/2025"",""14=CARDCODE"",""CI1256-SGD"",""14=CARDNAME"",""SINGAPORE HEALTH SERVICES PTE LTD"",""14=ITEMCODE"",""MS7JQ-00355GLP"","&amp;"""14=ITEMNAME"",""MS SQL SERVER ENTERPRISE CORE SLNG SA 2L"",""10=QUANTITY"",""4.000000"",""14=U_PONO"",""959915"",""15=U_PODATE"",""2/10/2025"",""10=U_TLINTCOS"",""0.000000"",""2=SLPCODE"",""132"",""14=SLPNAME"",""E0001-CS"",""14=MEMO"",""WENDY KUM CHIOU SZE"",""14=CONTACTNAME"",""FINANCE"&amp;" DEPARTMENT"",""10=LINETOTAL"",""39334.920000"",""14=U_ENR"","""",""14=U_MSENR"",""S7138270"",""14=U_MSPCN"",""A8AA53F5"",""14=ADDRESS2"",""HENRY GOH_x000D_NATIONAL HEART CENTRE SINGAPORE 5 HOSPITAL DRIVE IT OFFICE, LEVEL 11 SINGAPORE_x000D_HENRY GOH SUN(96669516)_x000D_TEL: 9666 9516_x000D_FAX: _x000D_E"&amp;"MAIL: henry.goh@synapxe.sg"""</f>
        <v>"UICACS","","SQL=","2=DOCNUM","33040593","14=CUSTREF","6725001150","14=U_CUSTREF","6725001150","15=DOCDATE","21/10/2025","15=TAXDATE","21/10/2025","14=CARDCODE","CI1256-SGD","14=CARDNAME","SINGAPORE HEALTH SERVICES PTE LTD","14=ITEMCODE","MS7JQ-00355GLP","14=ITEMNAME","MS SQL SERVER ENTERPRISE CORE SLNG SA 2L","10=QUANTITY","4.000000","14=U_PONO","959915","15=U_PODATE","2/10/2025","10=U_TLINTCOS","0.000000","2=SLPCODE","132","14=SLPNAME","E0001-CS","14=MEMO","WENDY KUM CHIOU SZE","14=CONTACTNAME","FINANCE DEPARTMENT","10=LINETOTAL","39334.920000","14=U_ENR","","14=U_MSENR","S7138270","14=U_MSPCN","A8AA53F5","14=ADDRESS2","HENRY GOH_x000D_NATIONAL HEART CENTRE SINGAPORE 5 HOSPITAL DRIVE IT OFFICE, LEVEL 11 SINGAPORE_x000D_HENRY GOH SUN(96669516)_x000D_TEL: 9666 9516_x000D_FAX: _x000D_EMAIL: henry.goh@synapxe.sg"</v>
      </c>
      <c r="K30" s="8">
        <f>MONTH(N30)</f>
        <v>10</v>
      </c>
      <c r="L30" s="8">
        <f>YEAR(N30)</f>
        <v>2025</v>
      </c>
      <c r="M30" s="6">
        <v>33040593</v>
      </c>
      <c r="N30" s="38">
        <v>45951</v>
      </c>
      <c r="O30" s="8" t="str">
        <f>"S7138270"</f>
        <v>S7138270</v>
      </c>
      <c r="P30" s="8" t="str">
        <f>"A8AA53F5"</f>
        <v>A8AA53F5</v>
      </c>
      <c r="Q30" s="8"/>
      <c r="R30" s="8" t="str">
        <f>"CI1256-SGD"</f>
        <v>CI1256-SGD</v>
      </c>
      <c r="S30" s="6" t="str">
        <f>"SINGAPORE HEALTH SERVICES PTE LTD"</f>
        <v>SINGAPORE HEALTH SERVICES PTE LTD</v>
      </c>
      <c r="T30" s="8" t="str">
        <f>"6725001150"</f>
        <v>6725001150</v>
      </c>
      <c r="U30" s="39" t="str">
        <f>"959915"</f>
        <v>959915</v>
      </c>
      <c r="V30" s="39">
        <v>45932</v>
      </c>
      <c r="W30" s="39">
        <v>45951</v>
      </c>
      <c r="X30" s="40">
        <f>SUM(N30-V30)</f>
        <v>19</v>
      </c>
      <c r="Y30" s="41" t="str">
        <f>"MS7JQ-00355GLP"</f>
        <v>MS7JQ-00355GLP</v>
      </c>
      <c r="Z30" s="41" t="str">
        <f>"MS SQL SERVER ENTERPRISE CORE SLNG SA 2L"</f>
        <v>MS SQL SERVER ENTERPRISE CORE SLNG SA 2L</v>
      </c>
      <c r="AA30" s="41" t="str">
        <f>"WENDY KUM CHIOU SZE"</f>
        <v>WENDY KUM CHIOU SZE</v>
      </c>
      <c r="AB30" s="40">
        <v>4</v>
      </c>
      <c r="AC30" s="42">
        <f>IFERROR(AD30/AB30,0)</f>
        <v>9833.73</v>
      </c>
      <c r="AD30" s="42">
        <v>39334.92</v>
      </c>
      <c r="AE30" s="8" t="str">
        <f>"-"</f>
        <v>-</v>
      </c>
      <c r="AF30" s="43">
        <v>39334.92</v>
      </c>
      <c r="AG30" s="38" t="s">
        <v>59</v>
      </c>
      <c r="AH30" s="44" t="str">
        <f>"HENRY GOH_x000D_NATIONAL HEART CENTRE SINGAPORE 5 HOSPITAL DRIVE IT OFFICE, LEVEL 11 SINGAPORE_x000D_HENRY GOH SUN(96669516)_x000D_TEL: 9666 9516_x000D_FAX: _x000D_EMAIL: henry.goh@synapxe.sg"</f>
        <v>HENRY GOH_x000D_NATIONAL HEART CENTRE SINGAPORE 5 HOSPITAL DRIVE IT OFFICE, LEVEL 11 SINGAPORE_x000D_HENRY GOH SUN(96669516)_x000D_TEL: 9666 9516_x000D_FAX: _x000D_EMAIL: henry.goh@synapxe.sg</v>
      </c>
      <c r="AI30" s="45" t="s">
        <v>60</v>
      </c>
      <c r="AJ30" s="45" t="s">
        <v>61</v>
      </c>
      <c r="AK30" s="10" t="str">
        <f>"MS7JQ-00355GLP"</f>
        <v>MS7JQ-00355GLP</v>
      </c>
      <c r="AL30" s="10" t="str">
        <f>"MS SQL SERVER ENTERPRISE CORE SLNG SA 2L"</f>
        <v>MS SQL SERVER ENTERPRISE CORE SLNG SA 2L</v>
      </c>
      <c r="AM30" s="10" t="s">
        <v>68</v>
      </c>
      <c r="AN30" s="8" t="s">
        <v>66</v>
      </c>
      <c r="AO30" s="8" t="s">
        <v>70</v>
      </c>
      <c r="AP30" s="10" t="s">
        <v>73</v>
      </c>
    </row>
    <row r="31" spans="1:42">
      <c r="A31" s="1" t="s">
        <v>62</v>
      </c>
      <c r="B31" s="1" t="str">
        <f t="shared" si="0"/>
        <v>Show</v>
      </c>
      <c r="C31" s="6" t="s">
        <v>58</v>
      </c>
      <c r="E31" s="37" t="str">
        <f>"""UICACS"","""",""SQL="",""2=DOCNUM"",""33040593"",""14=CUSTREF"",""6725001150"",""14=U_CUSTREF"",""6725001150"",""15=DOCDATE"",""21/10/2025"",""15=TAXDATE"",""21/10/2025"",""14=CARDCODE"",""CI1256-SGD"",""14=CARDNAME"",""SINGAPORE HEALTH SERVICES PTE LTD"",""14=ITEMCODE"",""MS7NQ-00301GLP"","&amp;"""14=ITEMNAME"",""MS SQL SERVER STANDARD CORE SLNG SA 2L"",""10=QUANTITY"",""2.000000"",""14=U_PONO"",""959915"",""15=U_PODATE"",""2/10/2025"",""10=U_TLINTCOS"",""0.000000"",""2=SLPCODE"",""132"",""14=SLPNAME"",""E0001-CS"",""14=MEMO"",""WENDY KUM CHIOU SZE"",""14=CONTACTNAME"",""FINANCE D"&amp;"EPARTMENT"",""10=LINETOTAL"",""5122.960000"",""14=U_ENR"","""",""14=U_MSENR"",""S7138270"",""14=U_MSPCN"",""A8AA53F5"",""14=ADDRESS2"",""HENRY GOH_x000D_NATIONAL HEART CENTRE SINGAPORE 5 HOSPITAL DRIVE IT OFFICE, LEVEL 11 SINGAPORE_x000D_HENRY GOH SUN(96669516)_x000D_TEL: 9666 9516_x000D_FAX: _x000D_EMAI"&amp;"L: henry.goh@synapxe.sg"""</f>
        <v>"UICACS","","SQL=","2=DOCNUM","33040593","14=CUSTREF","6725001150","14=U_CUSTREF","6725001150","15=DOCDATE","21/10/2025","15=TAXDATE","21/10/2025","14=CARDCODE","CI1256-SGD","14=CARDNAME","SINGAPORE HEALTH SERVICES PTE LTD","14=ITEMCODE","MS7NQ-00301GLP","14=ITEMNAME","MS SQL SERVER STANDARD CORE SLNG SA 2L","10=QUANTITY","2.000000","14=U_PONO","959915","15=U_PODATE","2/10/2025","10=U_TLINTCOS","0.000000","2=SLPCODE","132","14=SLPNAME","E0001-CS","14=MEMO","WENDY KUM CHIOU SZE","14=CONTACTNAME","FINANCE DEPARTMENT","10=LINETOTAL","5122.960000","14=U_ENR","","14=U_MSENR","S7138270","14=U_MSPCN","A8AA53F5","14=ADDRESS2","HENRY GOH_x000D_NATIONAL HEART CENTRE SINGAPORE 5 HOSPITAL DRIVE IT OFFICE, LEVEL 11 SINGAPORE_x000D_HENRY GOH SUN(96669516)_x000D_TEL: 9666 9516_x000D_FAX: _x000D_EMAIL: henry.goh@synapxe.sg"</v>
      </c>
      <c r="K31" s="8">
        <f>MONTH(N31)</f>
        <v>10</v>
      </c>
      <c r="L31" s="8">
        <f>YEAR(N31)</f>
        <v>2025</v>
      </c>
      <c r="M31" s="6">
        <v>33040593</v>
      </c>
      <c r="N31" s="38">
        <v>45951</v>
      </c>
      <c r="O31" s="8" t="str">
        <f>"S7138270"</f>
        <v>S7138270</v>
      </c>
      <c r="P31" s="8" t="str">
        <f>"A8AA53F5"</f>
        <v>A8AA53F5</v>
      </c>
      <c r="Q31" s="8"/>
      <c r="R31" s="8" t="str">
        <f>"CI1256-SGD"</f>
        <v>CI1256-SGD</v>
      </c>
      <c r="S31" s="6" t="str">
        <f>"SINGAPORE HEALTH SERVICES PTE LTD"</f>
        <v>SINGAPORE HEALTH SERVICES PTE LTD</v>
      </c>
      <c r="T31" s="8" t="str">
        <f>"6725001150"</f>
        <v>6725001150</v>
      </c>
      <c r="U31" s="39" t="str">
        <f>"959915"</f>
        <v>959915</v>
      </c>
      <c r="V31" s="39">
        <v>45932</v>
      </c>
      <c r="W31" s="39">
        <v>45951</v>
      </c>
      <c r="X31" s="40">
        <f>SUM(N31-V31)</f>
        <v>19</v>
      </c>
      <c r="Y31" s="41" t="str">
        <f>"MS7NQ-00301GLP"</f>
        <v>MS7NQ-00301GLP</v>
      </c>
      <c r="Z31" s="41" t="str">
        <f>"MS SQL SERVER STANDARD CORE SLNG SA 2L"</f>
        <v>MS SQL SERVER STANDARD CORE SLNG SA 2L</v>
      </c>
      <c r="AA31" s="41" t="str">
        <f>"WENDY KUM CHIOU SZE"</f>
        <v>WENDY KUM CHIOU SZE</v>
      </c>
      <c r="AB31" s="40">
        <v>2</v>
      </c>
      <c r="AC31" s="42">
        <f>IFERROR(AD31/AB31,0)</f>
        <v>2561.48</v>
      </c>
      <c r="AD31" s="42">
        <v>5122.96</v>
      </c>
      <c r="AE31" s="8" t="str">
        <f>"-"</f>
        <v>-</v>
      </c>
      <c r="AF31" s="43">
        <v>5122.96</v>
      </c>
      <c r="AG31" s="38" t="s">
        <v>59</v>
      </c>
      <c r="AH31" s="44" t="str">
        <f>"HENRY GOH_x000D_NATIONAL HEART CENTRE SINGAPORE 5 HOSPITAL DRIVE IT OFFICE, LEVEL 11 SINGAPORE_x000D_HENRY GOH SUN(96669516)_x000D_TEL: 9666 9516_x000D_FAX: _x000D_EMAIL: henry.goh@synapxe.sg"</f>
        <v>HENRY GOH_x000D_NATIONAL HEART CENTRE SINGAPORE 5 HOSPITAL DRIVE IT OFFICE, LEVEL 11 SINGAPORE_x000D_HENRY GOH SUN(96669516)_x000D_TEL: 9666 9516_x000D_FAX: _x000D_EMAIL: henry.goh@synapxe.sg</v>
      </c>
      <c r="AI31" s="45" t="s">
        <v>60</v>
      </c>
      <c r="AJ31" s="45" t="s">
        <v>61</v>
      </c>
      <c r="AK31" s="10" t="str">
        <f>"MS7NQ-00301GLP"</f>
        <v>MS7NQ-00301GLP</v>
      </c>
      <c r="AL31" s="10" t="str">
        <f>"MS SQL SERVER STANDARD CORE SLNG SA 2L"</f>
        <v>MS SQL SERVER STANDARD CORE SLNG SA 2L</v>
      </c>
      <c r="AM31" s="10" t="s">
        <v>68</v>
      </c>
      <c r="AN31" s="8" t="s">
        <v>66</v>
      </c>
      <c r="AO31" s="8" t="s">
        <v>70</v>
      </c>
      <c r="AP31" s="10" t="s">
        <v>73</v>
      </c>
    </row>
    <row r="32" spans="1:42">
      <c r="A32" s="1" t="s">
        <v>62</v>
      </c>
      <c r="B32" s="1" t="str">
        <f t="shared" si="0"/>
        <v>Show</v>
      </c>
      <c r="C32" s="6" t="s">
        <v>58</v>
      </c>
      <c r="E32" s="37" t="str">
        <f>"""UICACS"","""",""SQL="",""2=DOCNUM"",""33040720"",""14=CUSTREF"",""6725001287"",""14=U_CUSTREF"",""6725001287"",""15=DOCDATE"",""30/10/2025"",""15=TAXDATE"",""30/10/2025"",""14=CARDCODE"",""CI1256-SGD"",""14=CARDNAME"",""SINGAPORE HEALTH SERVICES PTE LTD"",""14=ITEMCODE"",""MS7JQ-00353GLP"","&amp;"""14=ITEMNAME"",""MS SQL SERVER ENTERPRISE CORE SLNG LSA 2L"",""10=QUANTITY"",""1.000000"",""14=U_PONO"",""960434"",""15=U_PODATE"",""29/10/2025"",""10=U_TLINTCOS"",""0.000000"",""2=SLPCODE"",""132"",""14=SLPNAME"",""E0001-CS"",""14=MEMO"",""WENDY KUM CHIOU SZE"",""14=CONTACTNAME"",""FINAN"&amp;"CE DEPARTMENT"",""10=LINETOTAL"",""22469.630000"",""14=U_ENR"","""",""14=U_MSENR"",""S7138270"",""14=U_MSPCN"",""A8AA53F5"",""14=ADDRESS2"",""JULIUS TOH KIM HOW_x000D_SINGAPORE HEALTH SERVICES PTE LTD 167 JALAN BUKIT MERAH, SURBANA ONE #16-01 SINGAPORE 150167_x000D_JULIUS TOH KIM HOW_x000D_TE"&amp;"L: 96922647_x000D_FAX: _x000D_EMAIL: julius.toh@synapxe.sg"""</f>
        <v>"UICACS","","SQL=","2=DOCNUM","33040720","14=CUSTREF","6725001287","14=U_CUSTREF","6725001287","15=DOCDATE","30/10/2025","15=TAXDATE","30/10/2025","14=CARDCODE","CI1256-SGD","14=CARDNAME","SINGAPORE HEALTH SERVICES PTE LTD","14=ITEMCODE","MS7JQ-00353GLP","14=ITEMNAME","MS SQL SERVER ENTERPRISE CORE SLNG LSA 2L","10=QUANTITY","1.000000","14=U_PONO","960434","15=U_PODATE","29/10/2025","10=U_TLINTCOS","0.000000","2=SLPCODE","132","14=SLPNAME","E0001-CS","14=MEMO","WENDY KUM CHIOU SZE","14=CONTACTNAME","FINANCE DEPARTMENT","10=LINETOTAL","22469.630000","14=U_ENR","","14=U_MSENR","S7138270","14=U_MSPCN","A8AA53F5","14=ADDRESS2","JULIUS TOH KIM HOW_x000D_SINGAPORE HEALTH SERVICES PTE LTD 167 JALAN BUKIT MERAH, SURBANA ONE #16-01 SINGAPORE 150167_x000D_JULIUS TOH KIM HOW_x000D_TEL: 96922647_x000D_FAX: _x000D_EMAIL: julius.toh@synapxe.sg"</v>
      </c>
      <c r="K32" s="8">
        <f>MONTH(N32)</f>
        <v>10</v>
      </c>
      <c r="L32" s="8">
        <f>YEAR(N32)</f>
        <v>2025</v>
      </c>
      <c r="M32" s="6">
        <v>33040720</v>
      </c>
      <c r="N32" s="38">
        <v>45960</v>
      </c>
      <c r="O32" s="8" t="str">
        <f>"S7138270"</f>
        <v>S7138270</v>
      </c>
      <c r="P32" s="8" t="str">
        <f>"A8AA53F5"</f>
        <v>A8AA53F5</v>
      </c>
      <c r="Q32" s="8"/>
      <c r="R32" s="8" t="str">
        <f>"CI1256-SGD"</f>
        <v>CI1256-SGD</v>
      </c>
      <c r="S32" s="6" t="str">
        <f>"SINGAPORE HEALTH SERVICES PTE LTD"</f>
        <v>SINGAPORE HEALTH SERVICES PTE LTD</v>
      </c>
      <c r="T32" s="8" t="str">
        <f>"6725001287"</f>
        <v>6725001287</v>
      </c>
      <c r="U32" s="39" t="str">
        <f>"960434"</f>
        <v>960434</v>
      </c>
      <c r="V32" s="39">
        <v>45959</v>
      </c>
      <c r="W32" s="39">
        <v>45960</v>
      </c>
      <c r="X32" s="40">
        <f>SUM(N32-V32)</f>
        <v>1</v>
      </c>
      <c r="Y32" s="41" t="str">
        <f>"MS7JQ-00353GLP"</f>
        <v>MS7JQ-00353GLP</v>
      </c>
      <c r="Z32" s="41" t="str">
        <f>"MS SQL SERVER ENTERPRISE CORE SLNG LSA 2L"</f>
        <v>MS SQL SERVER ENTERPRISE CORE SLNG LSA 2L</v>
      </c>
      <c r="AA32" s="41" t="str">
        <f>"WENDY KUM CHIOU SZE"</f>
        <v>WENDY KUM CHIOU SZE</v>
      </c>
      <c r="AB32" s="40">
        <v>1</v>
      </c>
      <c r="AC32" s="42">
        <f>IFERROR(AD32/AB32,0)</f>
        <v>22469.63</v>
      </c>
      <c r="AD32" s="42">
        <v>22469.63</v>
      </c>
      <c r="AE32" s="8" t="str">
        <f>"-"</f>
        <v>-</v>
      </c>
      <c r="AF32" s="43">
        <v>22469.63</v>
      </c>
      <c r="AG32" s="38" t="s">
        <v>59</v>
      </c>
      <c r="AH32" s="44" t="str">
        <f>"JULIUS TOH KIM HOW_x000D_SINGAPORE HEALTH SERVICES PTE LTD 167 JALAN BUKIT MERAH, SURBANA ONE #16-01 SINGAPORE 150167_x000D_JULIUS TOH KIM HOW_x000D_TEL: 96922647_x000D_FAX: _x000D_EMAIL: julius.toh@synapxe.sg"</f>
        <v>JULIUS TOH KIM HOW_x000D_SINGAPORE HEALTH SERVICES PTE LTD 167 JALAN BUKIT MERAH, SURBANA ONE #16-01 SINGAPORE 150167_x000D_JULIUS TOH KIM HOW_x000D_TEL: 96922647_x000D_FAX: _x000D_EMAIL: julius.toh@synapxe.sg</v>
      </c>
      <c r="AI32" s="45" t="s">
        <v>60</v>
      </c>
      <c r="AJ32" s="45" t="s">
        <v>61</v>
      </c>
      <c r="AK32" s="10" t="str">
        <f>"MS7JQ-00353GLP"</f>
        <v>MS7JQ-00353GLP</v>
      </c>
      <c r="AL32" s="10" t="str">
        <f>"MS SQL SERVER ENTERPRISE CORE SLNG LSA 2L"</f>
        <v>MS SQL SERVER ENTERPRISE CORE SLNG LSA 2L</v>
      </c>
      <c r="AM32" s="10" t="s">
        <v>65</v>
      </c>
      <c r="AN32" s="8" t="s">
        <v>66</v>
      </c>
      <c r="AO32" s="8" t="s">
        <v>70</v>
      </c>
      <c r="AP32" s="10" t="str">
        <f>"-"</f>
        <v>-</v>
      </c>
    </row>
    <row r="33" spans="1:47">
      <c r="A33" s="1" t="s">
        <v>62</v>
      </c>
      <c r="B33" s="1" t="str">
        <f t="shared" si="0"/>
        <v>Show</v>
      </c>
      <c r="C33" s="6" t="s">
        <v>58</v>
      </c>
      <c r="E33" s="37" t="str">
        <f>"""UICACS"","""",""SQL="",""2=DOCNUM"",""33040720"",""14=CUSTREF"",""6725001287"",""14=U_CUSTREF"",""6725001287"",""15=DOCDATE"",""30/10/2025"",""15=TAXDATE"",""30/10/2025"",""14=CARDCODE"",""CI1256-SGD"",""14=CARDNAME"",""SINGAPORE HEALTH SERVICES PTE LTD"",""14=ITEMCODE"",""MS7JQ-00353GLP"","&amp;"""14=ITEMNAME"",""MS SQL SERVER ENTERPRISE CORE SLNG LSA 2L"",""10=QUANTITY"",""2.000000"",""14=U_PONO"",""960434"",""15=U_PODATE"",""29/10/2025"",""10=U_TLINTCOS"",""0.000000"",""2=SLPCODE"",""132"",""14=SLPNAME"",""E0001-CS"",""14=MEMO"",""WENDY KUM CHIOU SZE"",""14=CONTACTNAME"",""FINAN"&amp;"CE DEPARTMENT"",""10=LINETOTAL"",""44939.260000"",""14=U_ENR"","""",""14=U_MSENR"",""S7138270"",""14=U_MSPCN"",""A8AA53F5"",""14=ADDRESS2"",""JULIUS TOH KIM HOW_x000D_SINGAPORE HEALTH SERVICES PTE LTD 167 JALAN BUKIT MERAH, SURBANA ONE #16-01 SINGAPORE 150167_x000D_JULIUS TOH KIM HOW_x000D_TE"&amp;"L: 96922647_x000D_FAX: _x000D_EMAIL: julius.toh@synapxe.sg"""</f>
        <v>"UICACS","","SQL=","2=DOCNUM","33040720","14=CUSTREF","6725001287","14=U_CUSTREF","6725001287","15=DOCDATE","30/10/2025","15=TAXDATE","30/10/2025","14=CARDCODE","CI1256-SGD","14=CARDNAME","SINGAPORE HEALTH SERVICES PTE LTD","14=ITEMCODE","MS7JQ-00353GLP","14=ITEMNAME","MS SQL SERVER ENTERPRISE CORE SLNG LSA 2L","10=QUANTITY","2.000000","14=U_PONO","960434","15=U_PODATE","29/10/2025","10=U_TLINTCOS","0.000000","2=SLPCODE","132","14=SLPNAME","E0001-CS","14=MEMO","WENDY KUM CHIOU SZE","14=CONTACTNAME","FINANCE DEPARTMENT","10=LINETOTAL","44939.260000","14=U_ENR","","14=U_MSENR","S7138270","14=U_MSPCN","A8AA53F5","14=ADDRESS2","JULIUS TOH KIM HOW_x000D_SINGAPORE HEALTH SERVICES PTE LTD 167 JALAN BUKIT MERAH, SURBANA ONE #16-01 SINGAPORE 150167_x000D_JULIUS TOH KIM HOW_x000D_TEL: 96922647_x000D_FAX: _x000D_EMAIL: julius.toh@synapxe.sg"</v>
      </c>
      <c r="K33" s="8">
        <f>MONTH(N33)</f>
        <v>10</v>
      </c>
      <c r="L33" s="8">
        <f>YEAR(N33)</f>
        <v>2025</v>
      </c>
      <c r="M33" s="6">
        <v>33040720</v>
      </c>
      <c r="N33" s="38">
        <v>45960</v>
      </c>
      <c r="O33" s="8" t="str">
        <f>"S7138270"</f>
        <v>S7138270</v>
      </c>
      <c r="P33" s="8" t="str">
        <f>"A8AA53F5"</f>
        <v>A8AA53F5</v>
      </c>
      <c r="Q33" s="8"/>
      <c r="R33" s="8" t="str">
        <f>"CI1256-SGD"</f>
        <v>CI1256-SGD</v>
      </c>
      <c r="S33" s="6" t="str">
        <f>"SINGAPORE HEALTH SERVICES PTE LTD"</f>
        <v>SINGAPORE HEALTH SERVICES PTE LTD</v>
      </c>
      <c r="T33" s="8" t="str">
        <f>"6725001287"</f>
        <v>6725001287</v>
      </c>
      <c r="U33" s="39" t="str">
        <f>"960434"</f>
        <v>960434</v>
      </c>
      <c r="V33" s="39">
        <v>45959</v>
      </c>
      <c r="W33" s="39">
        <v>45960</v>
      </c>
      <c r="X33" s="40">
        <f>SUM(N33-V33)</f>
        <v>1</v>
      </c>
      <c r="Y33" s="41" t="str">
        <f>"MS7JQ-00353GLP"</f>
        <v>MS7JQ-00353GLP</v>
      </c>
      <c r="Z33" s="41" t="str">
        <f>"MS SQL SERVER ENTERPRISE CORE SLNG LSA 2L"</f>
        <v>MS SQL SERVER ENTERPRISE CORE SLNG LSA 2L</v>
      </c>
      <c r="AA33" s="41" t="str">
        <f>"WENDY KUM CHIOU SZE"</f>
        <v>WENDY KUM CHIOU SZE</v>
      </c>
      <c r="AB33" s="40">
        <v>2</v>
      </c>
      <c r="AC33" s="42">
        <f>IFERROR(AD33/AB33,0)</f>
        <v>22469.63</v>
      </c>
      <c r="AD33" s="42">
        <v>44939.26</v>
      </c>
      <c r="AE33" s="8" t="str">
        <f>"-"</f>
        <v>-</v>
      </c>
      <c r="AF33" s="43">
        <v>44939.26</v>
      </c>
      <c r="AG33" s="38" t="s">
        <v>59</v>
      </c>
      <c r="AH33" s="44" t="str">
        <f>"JULIUS TOH KIM HOW_x000D_SINGAPORE HEALTH SERVICES PTE LTD 167 JALAN BUKIT MERAH, SURBANA ONE #16-01 SINGAPORE 150167_x000D_JULIUS TOH KIM HOW_x000D_TEL: 96922647_x000D_FAX: _x000D_EMAIL: julius.toh@synapxe.sg"</f>
        <v>JULIUS TOH KIM HOW_x000D_SINGAPORE HEALTH SERVICES PTE LTD 167 JALAN BUKIT MERAH, SURBANA ONE #16-01 SINGAPORE 150167_x000D_JULIUS TOH KIM HOW_x000D_TEL: 96922647_x000D_FAX: _x000D_EMAIL: julius.toh@synapxe.sg</v>
      </c>
      <c r="AI33" s="45" t="s">
        <v>60</v>
      </c>
      <c r="AJ33" s="45" t="s">
        <v>61</v>
      </c>
      <c r="AK33" s="10" t="str">
        <f>"MS7JQ-00353GLP"</f>
        <v>MS7JQ-00353GLP</v>
      </c>
      <c r="AL33" s="10" t="str">
        <f>"MS SQL SERVER ENTERPRISE CORE SLNG LSA 2L"</f>
        <v>MS SQL SERVER ENTERPRISE CORE SLNG LSA 2L</v>
      </c>
      <c r="AM33" s="10" t="s">
        <v>65</v>
      </c>
      <c r="AN33" s="8" t="s">
        <v>66</v>
      </c>
      <c r="AO33" s="8" t="s">
        <v>70</v>
      </c>
      <c r="AP33" s="10" t="str">
        <f>"-"</f>
        <v>-</v>
      </c>
    </row>
    <row r="34" spans="1:47">
      <c r="A34" s="1" t="s">
        <v>62</v>
      </c>
      <c r="B34" s="1" t="str">
        <f t="shared" si="0"/>
        <v>Show</v>
      </c>
      <c r="C34" s="6" t="s">
        <v>58</v>
      </c>
      <c r="E34" s="37" t="str">
        <f>"""UICACS"","""",""SQL="",""2=DOCNUM"",""33040720"",""14=CUSTREF"",""6725001287"",""14=U_CUSTREF"",""6725001287"",""15=DOCDATE"",""30/10/2025"",""15=TAXDATE"",""30/10/2025"",""14=CARDCODE"",""CI1256-SGD"",""14=CARDNAME"",""SINGAPORE HEALTH SERVICES PTE LTD"",""14=ITEMCODE"",""MS7JQ-00355GLP"","&amp;"""14=ITEMNAME"",""MS SQL SERVER ENTERPRISE CORE SLNG SA 2L"",""10=QUANTITY"",""5.000000"",""14=U_PONO"",""960434"",""15=U_PODATE"",""29/10/2025"",""10=U_TLINTCOS"",""0.000000"",""2=SLPCODE"",""132"",""14=SLPNAME"",""E0001-CS"",""14=MEMO"",""WENDY KUM CHIOU SZE"",""14=CONTACTNAME"",""FINANC"&amp;"E DEPARTMENT"",""10=LINETOTAL"",""48151.500000"",""14=U_ENR"","""",""14=U_MSENR"",""S7138270"",""14=U_MSPCN"",""A8AA53F5"",""14=ADDRESS2"",""JULIUS TOH KIM HOW_x000D_SINGAPORE HEALTH SERVICES PTE LTD 167 JALAN BUKIT MERAH, SURBANA ONE #16-01 SINGAPORE 150167_x000D_JULIUS TOH KIM HOW_x000D_TEL"&amp;": 96922647_x000D_FAX: _x000D_EMAIL: julius.toh@synapxe.sg"""</f>
        <v>"UICACS","","SQL=","2=DOCNUM","33040720","14=CUSTREF","6725001287","14=U_CUSTREF","6725001287","15=DOCDATE","30/10/2025","15=TAXDATE","30/10/2025","14=CARDCODE","CI1256-SGD","14=CARDNAME","SINGAPORE HEALTH SERVICES PTE LTD","14=ITEMCODE","MS7JQ-00355GLP","14=ITEMNAME","MS SQL SERVER ENTERPRISE CORE SLNG SA 2L","10=QUANTITY","5.000000","14=U_PONO","960434","15=U_PODATE","29/10/2025","10=U_TLINTCOS","0.000000","2=SLPCODE","132","14=SLPNAME","E0001-CS","14=MEMO","WENDY KUM CHIOU SZE","14=CONTACTNAME","FINANCE DEPARTMENT","10=LINETOTAL","48151.500000","14=U_ENR","","14=U_MSENR","S7138270","14=U_MSPCN","A8AA53F5","14=ADDRESS2","JULIUS TOH KIM HOW_x000D_SINGAPORE HEALTH SERVICES PTE LTD 167 JALAN BUKIT MERAH, SURBANA ONE #16-01 SINGAPORE 150167_x000D_JULIUS TOH KIM HOW_x000D_TEL: 96922647_x000D_FAX: _x000D_EMAIL: julius.toh@synapxe.sg"</v>
      </c>
      <c r="K34" s="8">
        <f>MONTH(N34)</f>
        <v>10</v>
      </c>
      <c r="L34" s="8">
        <f>YEAR(N34)</f>
        <v>2025</v>
      </c>
      <c r="M34" s="6">
        <v>33040720</v>
      </c>
      <c r="N34" s="38">
        <v>45960</v>
      </c>
      <c r="O34" s="8" t="str">
        <f>"S7138270"</f>
        <v>S7138270</v>
      </c>
      <c r="P34" s="8" t="str">
        <f>"A8AA53F5"</f>
        <v>A8AA53F5</v>
      </c>
      <c r="Q34" s="8"/>
      <c r="R34" s="8" t="str">
        <f>"CI1256-SGD"</f>
        <v>CI1256-SGD</v>
      </c>
      <c r="S34" s="6" t="str">
        <f>"SINGAPORE HEALTH SERVICES PTE LTD"</f>
        <v>SINGAPORE HEALTH SERVICES PTE LTD</v>
      </c>
      <c r="T34" s="8" t="str">
        <f>"6725001287"</f>
        <v>6725001287</v>
      </c>
      <c r="U34" s="39" t="str">
        <f>"960434"</f>
        <v>960434</v>
      </c>
      <c r="V34" s="39">
        <v>45959</v>
      </c>
      <c r="W34" s="39">
        <v>45960</v>
      </c>
      <c r="X34" s="40">
        <f>SUM(N34-V34)</f>
        <v>1</v>
      </c>
      <c r="Y34" s="41" t="str">
        <f>"MS7JQ-00355GLP"</f>
        <v>MS7JQ-00355GLP</v>
      </c>
      <c r="Z34" s="41" t="str">
        <f>"MS SQL SERVER ENTERPRISE CORE SLNG SA 2L"</f>
        <v>MS SQL SERVER ENTERPRISE CORE SLNG SA 2L</v>
      </c>
      <c r="AA34" s="41" t="str">
        <f>"WENDY KUM CHIOU SZE"</f>
        <v>WENDY KUM CHIOU SZE</v>
      </c>
      <c r="AB34" s="40">
        <v>5</v>
      </c>
      <c r="AC34" s="42">
        <f>IFERROR(AD34/AB34,0)</f>
        <v>9630.2999999999993</v>
      </c>
      <c r="AD34" s="42">
        <v>48151.5</v>
      </c>
      <c r="AE34" s="8" t="str">
        <f>"-"</f>
        <v>-</v>
      </c>
      <c r="AF34" s="43">
        <v>48151.5</v>
      </c>
      <c r="AG34" s="38" t="s">
        <v>59</v>
      </c>
      <c r="AH34" s="44" t="str">
        <f>"JULIUS TOH KIM HOW_x000D_SINGAPORE HEALTH SERVICES PTE LTD 167 JALAN BUKIT MERAH, SURBANA ONE #16-01 SINGAPORE 150167_x000D_JULIUS TOH KIM HOW_x000D_TEL: 96922647_x000D_FAX: _x000D_EMAIL: julius.toh@synapxe.sg"</f>
        <v>JULIUS TOH KIM HOW_x000D_SINGAPORE HEALTH SERVICES PTE LTD 167 JALAN BUKIT MERAH, SURBANA ONE #16-01 SINGAPORE 150167_x000D_JULIUS TOH KIM HOW_x000D_TEL: 96922647_x000D_FAX: _x000D_EMAIL: julius.toh@synapxe.sg</v>
      </c>
      <c r="AI34" s="45" t="s">
        <v>60</v>
      </c>
      <c r="AJ34" s="45" t="s">
        <v>61</v>
      </c>
      <c r="AK34" s="10" t="str">
        <f>"MS7JQ-00355GLP"</f>
        <v>MS7JQ-00355GLP</v>
      </c>
      <c r="AL34" s="10" t="str">
        <f>"MS SQL SERVER ENTERPRISE CORE SLNG SA 2L"</f>
        <v>MS SQL SERVER ENTERPRISE CORE SLNG SA 2L</v>
      </c>
      <c r="AM34" s="10" t="s">
        <v>68</v>
      </c>
      <c r="AN34" s="8" t="s">
        <v>66</v>
      </c>
      <c r="AO34" s="8" t="s">
        <v>70</v>
      </c>
      <c r="AP34" s="10" t="str">
        <f>"-"</f>
        <v>-</v>
      </c>
    </row>
    <row r="35" spans="1:47" hidden="1">
      <c r="B35" s="1" t="str">
        <f>IF(K35="","Hide","Show")</f>
        <v>Hide</v>
      </c>
      <c r="C35" s="6" t="s">
        <v>63</v>
      </c>
      <c r="E35" s="37" t="str">
        <f>""</f>
        <v/>
      </c>
      <c r="K35" s="6" t="str">
        <f>""</f>
        <v/>
      </c>
      <c r="L35" s="38" t="str">
        <f>""</f>
        <v/>
      </c>
      <c r="M35" s="6" t="str">
        <f>""</f>
        <v/>
      </c>
      <c r="N35" s="6" t="str">
        <f>""</f>
        <v/>
      </c>
      <c r="O35" s="6" t="str">
        <f>""</f>
        <v/>
      </c>
      <c r="P35" s="6" t="str">
        <f>""</f>
        <v/>
      </c>
      <c r="Q35" s="10" t="str">
        <f>""</f>
        <v/>
      </c>
      <c r="R35" s="46"/>
      <c r="S35" s="6" t="str">
        <f>""</f>
        <v/>
      </c>
      <c r="T35" s="6" t="str">
        <f>""</f>
        <v/>
      </c>
      <c r="V35" s="6" t="str">
        <f>""</f>
        <v/>
      </c>
      <c r="W35" s="11" t="str">
        <f>""</f>
        <v/>
      </c>
      <c r="X35" s="6" t="str">
        <f>""</f>
        <v/>
      </c>
      <c r="Y35" s="9" t="str">
        <f>""</f>
        <v/>
      </c>
      <c r="Z35" s="46" t="str">
        <f>""</f>
        <v/>
      </c>
      <c r="AA35" s="6" t="str">
        <f>""</f>
        <v/>
      </c>
      <c r="AB35" s="45">
        <f>IFERROR(AC35/W35,0)</f>
        <v>0</v>
      </c>
      <c r="AC35" s="42" t="str">
        <f>""</f>
        <v/>
      </c>
    </row>
    <row r="36" spans="1:47" hidden="1">
      <c r="B36" s="1" t="str">
        <f>IF(K36="","Hide","Show")</f>
        <v>Hide</v>
      </c>
      <c r="C36" s="6" t="s">
        <v>64</v>
      </c>
      <c r="E36" s="37" t="str">
        <f>""</f>
        <v/>
      </c>
      <c r="K36" s="6" t="str">
        <f>""</f>
        <v/>
      </c>
      <c r="L36" s="38" t="str">
        <f>""</f>
        <v/>
      </c>
      <c r="M36" s="6" t="str">
        <f>""</f>
        <v/>
      </c>
      <c r="N36" s="6" t="str">
        <f>""</f>
        <v/>
      </c>
      <c r="O36" s="6" t="str">
        <f>""</f>
        <v/>
      </c>
      <c r="P36" s="6" t="str">
        <f>""</f>
        <v/>
      </c>
      <c r="Q36" s="10" t="str">
        <f>""</f>
        <v/>
      </c>
      <c r="R36" s="46"/>
      <c r="S36" s="6" t="str">
        <f>""</f>
        <v/>
      </c>
      <c r="T36" s="6" t="str">
        <f>""</f>
        <v/>
      </c>
      <c r="V36" s="6" t="str">
        <f>""</f>
        <v/>
      </c>
      <c r="W36" s="11" t="str">
        <f>""</f>
        <v/>
      </c>
      <c r="X36" s="6" t="str">
        <f>""</f>
        <v/>
      </c>
      <c r="Y36" s="9" t="str">
        <f>""</f>
        <v/>
      </c>
      <c r="Z36" s="46" t="str">
        <f>""</f>
        <v/>
      </c>
      <c r="AA36" s="6" t="str">
        <f>""</f>
        <v/>
      </c>
      <c r="AB36" s="45">
        <f>IFERROR(AC36/W36,0)</f>
        <v>0</v>
      </c>
      <c r="AC36" s="42" t="str">
        <f>""</f>
        <v/>
      </c>
    </row>
    <row r="37" spans="1:47">
      <c r="AB37" s="42"/>
      <c r="AC37" s="42"/>
    </row>
    <row r="38" spans="1:47">
      <c r="AJ38" s="16"/>
    </row>
    <row r="39" spans="1:47">
      <c r="AQ39" s="16"/>
    </row>
    <row r="40" spans="1:47">
      <c r="AR40" s="16"/>
    </row>
    <row r="41" spans="1:47">
      <c r="AS41" s="16"/>
    </row>
    <row r="42" spans="1:47">
      <c r="AT42" s="16"/>
    </row>
    <row r="43" spans="1:47">
      <c r="AU43" s="16"/>
    </row>
  </sheetData>
  <mergeCells count="1">
    <mergeCell ref="K21:A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Yeong Yuen Fun</dc:creator>
  <cp:lastModifiedBy>Yeong Yuen Fun</cp:lastModifiedBy>
  <dcterms:created xsi:type="dcterms:W3CDTF">2025-11-05T08:43:07Z</dcterms:created>
  <dcterms:modified xsi:type="dcterms:W3CDTF">2025-11-05T09:00:38Z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18441</vt:lpwstr>
  </property>
</Properties>
</file>