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YUENFUN\XLS\NUHS Cluster (Monthly Report)\2025\"/>
    </mc:Choice>
  </mc:AlternateContent>
  <xr:revisionPtr revIDLastSave="0" documentId="8_{B6838FE7-4C12-4760-A10B-41C0ED4A913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19" state="veryHidden" r:id="rId5"/>
    <sheet name="Sheet3" sheetId="20" state="veryHidden" r:id="rId6"/>
    <sheet name="Sheet4" sheetId="21" state="veryHidden" r:id="rId7"/>
    <sheet name="Sheet5" sheetId="22" state="veryHidden" r:id="rId8"/>
    <sheet name="Sheet6" sheetId="25" state="veryHidden" r:id="rId9"/>
    <sheet name="Sheet7" sheetId="26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24" i="2" l="1"/>
  <c r="E24" i="2"/>
  <c r="K24" i="2"/>
  <c r="L24" i="2"/>
  <c r="O24" i="2"/>
  <c r="P24" i="2"/>
  <c r="R24" i="2"/>
  <c r="S24" i="2"/>
  <c r="T24" i="2"/>
  <c r="X24" i="2"/>
  <c r="Y24" i="2"/>
  <c r="Z24" i="2"/>
  <c r="AA24" i="2"/>
  <c r="AC24" i="2"/>
  <c r="AE24" i="2"/>
  <c r="AH24" i="2"/>
  <c r="AK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E25" i="2"/>
  <c r="AH25" i="2"/>
  <c r="AK25" i="2"/>
  <c r="AL25" i="2"/>
  <c r="AN25" i="2"/>
  <c r="AO25" i="2"/>
  <c r="E26" i="2"/>
  <c r="K26" i="2"/>
  <c r="L26" i="2"/>
  <c r="O26" i="2"/>
  <c r="R26" i="2"/>
  <c r="S26" i="2"/>
  <c r="T26" i="2"/>
  <c r="V26" i="2"/>
  <c r="Y26" i="2"/>
  <c r="Z26" i="2"/>
  <c r="AA26" i="2"/>
  <c r="AB26" i="2"/>
  <c r="AC26" i="2" s="1"/>
  <c r="AD26" i="2"/>
  <c r="AE26" i="2"/>
  <c r="AF26" i="2"/>
  <c r="AG26" i="2"/>
  <c r="AH26" i="2"/>
  <c r="E27" i="2"/>
  <c r="K27" i="2"/>
  <c r="L27" i="2"/>
  <c r="O27" i="2"/>
  <c r="R27" i="2"/>
  <c r="S27" i="2"/>
  <c r="T27" i="2"/>
  <c r="V27" i="2"/>
  <c r="Y27" i="2"/>
  <c r="Z27" i="2"/>
  <c r="AA27" i="2"/>
  <c r="AB27" i="2"/>
  <c r="AD27" i="2"/>
  <c r="AC27" i="2" s="1"/>
  <c r="AE27" i="2"/>
  <c r="AF27" i="2"/>
  <c r="AG27" i="2"/>
  <c r="AH27" i="2"/>
  <c r="D5" i="1"/>
  <c r="B9" i="6"/>
  <c r="B8" i="6"/>
  <c r="B7" i="6"/>
  <c r="E12" i="2"/>
  <c r="H6" i="2"/>
  <c r="H5" i="2"/>
  <c r="H4" i="2"/>
  <c r="E2" i="2"/>
  <c r="C26" i="1"/>
  <c r="C25" i="1"/>
  <c r="C24" i="1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C4" i="1"/>
  <c r="C3" i="1"/>
  <c r="C9" i="1" s="1"/>
  <c r="E11" i="2" s="1"/>
  <c r="B25" i="2" l="1"/>
  <c r="D6" i="2"/>
  <c r="D5" i="2"/>
  <c r="I6" i="2"/>
  <c r="D4" i="2"/>
  <c r="E4" i="2" s="1"/>
  <c r="I5" i="2"/>
  <c r="C8" i="1"/>
  <c r="E6" i="2" l="1"/>
  <c r="E5" i="2"/>
  <c r="B26" i="2"/>
  <c r="B27" i="2"/>
  <c r="B24" i="2" l="1"/>
</calcChain>
</file>

<file path=xl/sharedStrings.xml><?xml version="1.0" encoding="utf-8"?>
<sst xmlns="http://schemas.openxmlformats.org/spreadsheetml/2006/main" count="911" uniqueCount="245">
  <si>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</si>
  <si>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</si>
  <si>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</si>
  <si>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</si>
  <si>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</si>
  <si>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</si>
  <si>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</si>
  <si>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</si>
  <si>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</si>
  <si>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</si>
  <si>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</si>
  <si>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</si>
  <si>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</si>
  <si>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</si>
  <si>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</si>
  <si>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</si>
  <si>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</si>
  <si>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</si>
  <si>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</si>
  <si>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</si>
  <si>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</si>
  <si>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</si>
  <si>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</si>
  <si>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</si>
  <si>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</si>
  <si>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</si>
  <si>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</si>
  <si>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</si>
  <si>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</si>
  <si>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</si>
  <si>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</si>
  <si>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</si>
  <si>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</si>
  <si>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</si>
  <si>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</si>
  <si>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</si>
  <si>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</si>
  <si>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</si>
  <si>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</si>
  <si>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</si>
  <si>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</si>
  <si>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</si>
  <si>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</si>
  <si>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</si>
  <si>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</si>
  <si>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</si>
  <si>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</si>
  <si>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</si>
  <si>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</si>
  <si>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</si>
  <si>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</si>
  <si>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</si>
  <si>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</si>
  <si>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</si>
  <si>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</si>
  <si>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</si>
  <si>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</si>
  <si>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</si>
  <si>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</si>
  <si>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</si>
  <si>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</si>
  <si>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</si>
  <si>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</si>
  <si>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</si>
  <si>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</si>
  <si>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</si>
  <si>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</si>
  <si>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</si>
  <si>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</si>
  <si>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</si>
  <si>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</si>
  <si>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</si>
  <si>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</si>
  <si>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</si>
  <si>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</si>
  <si>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</si>
  <si>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</si>
  <si>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</si>
  <si>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</si>
  <si>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</si>
  <si>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</si>
  <si>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</si>
  <si>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</si>
  <si>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</si>
  <si>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</si>
  <si>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</si>
  <si>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</si>
  <si>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</si>
  <si>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</si>
  <si>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</si>
  <si>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</si>
  <si>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</si>
  <si>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</si>
  <si>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</si>
  <si>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</si>
  <si>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</si>
  <si>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</si>
  <si>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</si>
  <si>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</si>
  <si>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</si>
  <si>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</si>
  <si>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</si>
  <si>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</si>
  <si>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</si>
  <si>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</si>
  <si>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</si>
  <si>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</si>
  <si>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</si>
  <si>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</si>
  <si>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</si>
  <si>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</si>
  <si>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</si>
  <si>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</si>
  <si>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</si>
  <si>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</si>
  <si>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</si>
  <si>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</si>
  <si>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</si>
  <si>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</si>
  <si>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</si>
  <si>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</si>
  <si>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</si>
  <si>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</si>
  <si>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</si>
  <si>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</si>
  <si>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</si>
  <si>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</si>
  <si>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</si>
  <si>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</si>
  <si>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</si>
  <si>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</si>
  <si>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</si>
  <si>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</si>
  <si>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</si>
  <si>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</si>
  <si>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</si>
  <si>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</si>
  <si>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</t>
  </si>
  <si>
    <t>=MONTH(N25)</t>
  </si>
  <si>
    <t>=YEAR(N25)</t>
  </si>
  <si>
    <t>=IF(K27="","Hide","Show")</t>
  </si>
  <si>
    <t>="'CW0080-SGD','CY0036-SGD','CW0080-SGD','CS0167-SGD','CG0164-SGD'"</t>
  </si>
  <si>
    <t>Auto+Hide+HideSheet+Formulas=Sheet2,Sheet3+FormulasOnly</t>
  </si>
  <si>
    <t>Auto+Hide+Values+Formulas=Sheet4,Sheet5+FormulasOnly</t>
  </si>
  <si>
    <t>Auto+Hide+HideSheet+Formulas=Sheet6,Sheet2,Sheet3</t>
  </si>
  <si>
    <t>Auto+Hide+HideSheet+Formulas=Sheet6,Sheet2,Sheet3+FormulasOnly</t>
  </si>
  <si>
    <t>Auto+Hide+Values+Formulas=Sheet7,Sheet4,Sheet5</t>
  </si>
  <si>
    <t>Auto+Hide+Values+Formulas=Sheet7,Sheet4,Sheet5+FormulasOnly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</si>
  <si>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</si>
  <si>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</si>
  <si>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</si>
  <si>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</si>
  <si>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</si>
  <si>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</si>
  <si>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</si>
  <si>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</si>
  <si>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</si>
  <si>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</si>
  <si>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</si>
  <si>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</si>
  <si>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</si>
  <si>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</si>
  <si>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</si>
  <si>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</si>
  <si>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</si>
  <si>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</si>
  <si>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</si>
  <si>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</si>
  <si>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</si>
  <si>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</si>
  <si>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</si>
  <si>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</si>
  <si>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</si>
  <si>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</si>
  <si>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</si>
  <si>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</si>
  <si>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</si>
  <si>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</si>
  <si>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</si>
  <si>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</si>
  <si>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</si>
  <si>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</si>
  <si>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</si>
  <si>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</si>
  <si>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</si>
  <si>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</si>
  <si>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</si>
  <si>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</si>
  <si>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</si>
  <si>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</si>
  <si>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</si>
  <si>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</si>
  <si>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</si>
  <si>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</si>
  <si>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</si>
  <si>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</si>
  <si>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</si>
  <si>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</si>
  <si>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</si>
  <si>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</si>
  <si>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</si>
  <si>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</si>
  <si>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</si>
  <si>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</si>
  <si>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</si>
  <si>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</si>
  <si>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=IFERROR(NF($E25,"U_MSPCN"),"-")</t>
  </si>
  <si>
    <t>=IFERROR(NF($E25,"U_PONo"),"-")</t>
  </si>
  <si>
    <t>=IFERROR(NF($E25,"U_PODate"),"-")</t>
  </si>
  <si>
    <t>=IFERROR(NF($E25,"DOCdate"),"-")</t>
  </si>
  <si>
    <t>=SUM(N25-V25)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</si>
  <si>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</si>
  <si>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</si>
  <si>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</si>
  <si>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</si>
  <si>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</si>
  <si>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</si>
  <si>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</si>
  <si>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</si>
  <si>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</si>
  <si>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</si>
  <si>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</si>
  <si>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</si>
  <si>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</si>
  <si>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</si>
  <si>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</si>
  <si>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</si>
  <si>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</si>
  <si>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=IFERROR(AD27/AB27,0)</t>
  </si>
  <si>
    <t>=IFERROR(NF($E27,"LINETOTAL"),"-")</t>
  </si>
  <si>
    <t>=IFERROR(NF($E27,"ADDRESS2"),"-")</t>
  </si>
  <si>
    <t>="01/09/2025"</t>
  </si>
  <si>
    <t>="30/09/2025"</t>
  </si>
  <si>
    <t>="""UICACS"","""",""SQL="",""2=DOCNUM"",""33040211"",""14=CUSTREF"",""2025101480."",""14=U_CUSTREF"",""2025101480."",""15=DOCDATE"",""17/9/2025"",""15=TAXDATE"",""17/9/2025"",""14=CARDCODE"",""CS0167-SGD"",""14=CARDNAME"",""ST LUKE'S HOSPITAL"",""14=ITEMCODE"",""MSEP2-27380GLP"",""14=ITEMNAME"","""&amp;"MS OFFICE STANDARD 2024 SLNG LTSC"",""10=QUANTITY"",""2.000000"",""14=U_PONO"",""959558"",""15=U_PODATE"",""15/9/2025"",""10=U_TLINTCOS"",""0.000000"",""2=SLPCODE"",""101"",""14=SLPNAME"",""E0001-MM"",""14=MEMO"",""MELIZA MARQUEZ"",""14=CONTACTNAME"",""JULIETTE LIM"",""10=LINETOTAL"",""861."&amp;"840000"",""14=U_ENR"","""",""14=U_MSENR"",""S7138270"",""14=U_MSPCN"",""B816AA67"",""14=ADDRESS2"",""KELVIN PHAY_x000D_ST LUKE'S HOSPITAL 2 BUKIT BATOK STREET 11 MMD, PURCHASING, SINGAPORE 659674_x000D_MR KELVIN PHAY_x000D_TEL: 6895 3207_x000D_FAX: _x000D_EMAIL: KELVINPHAY@STLUKE.ORG.SG"""</t>
  </si>
  <si>
    <t>=IFERROR(NF($E27,"CONTACTNAME"),"-")</t>
  </si>
  <si>
    <t>=IFERROR(NF($E27,"U_PODATE"),"-")</t>
  </si>
  <si>
    <t>=IFERROR(NF($E27,"U_PONO"),"-")</t>
  </si>
  <si>
    <t>=SUBTOTAL(9,AC24:AC28)</t>
  </si>
  <si>
    <t>=SUBTOTAL(9,AD24:AD28)</t>
  </si>
  <si>
    <t>959230 </t>
  </si>
  <si>
    <t>30 Sep 2028  </t>
  </si>
  <si>
    <t xml:space="preserve">Perpetual </t>
  </si>
  <si>
    <t>License with software assurance</t>
  </si>
  <si>
    <t>The order can only be processed in September 2025, with a start date of 1 October 2025.</t>
  </si>
  <si>
    <t>UIC PO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</si>
</sst>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  <font>
      <sz val="10"/>
      <color rgb="FF000000"/>
      <name val="Arial, Times New Roman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13" fillId="0" borderId="0" xfId="0" applyFont="1" applyAlignment="1">
      <alignment vertical="top"/>
    </xf>
    <xf numFmtId="165" fontId="11" fillId="3" borderId="0" xfId="2" applyNumberFormat="1" applyFont="1" applyFill="1" applyAlignment="1">
      <alignment horizontal="left" vertical="center" wrapText="1"/>
    </xf>
    <xf numFmtId="165" fontId="11" fillId="3" borderId="0" xfId="2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40" fontId="0" fillId="0" borderId="0" xfId="2" applyNumberFormat="1" applyFont="1" applyAlignment="1">
      <alignment horizontal="center" vertical="top"/>
    </xf>
    <xf numFmtId="40" fontId="13" fillId="0" borderId="0" xfId="2" applyNumberFormat="1" applyFont="1" applyAlignment="1">
      <alignment vertical="top"/>
    </xf>
    <xf numFmtId="38" fontId="5" fillId="0" borderId="0" xfId="2" applyNumberFormat="1" applyFont="1" applyAlignment="1">
      <alignment vertical="top"/>
    </xf>
    <xf numFmtId="1" fontId="0" fillId="0" borderId="0" xfId="0" applyNumberForma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0" fontId="16" fillId="0" borderId="0" xfId="0" applyFont="1"/>
    <xf numFmtId="0" fontId="0" fillId="0" borderId="0" xfId="0" applyAlignment="1">
      <alignment horizontal="center" vertical="top" wrapText="1"/>
    </xf>
    <xf numFmtId="15" fontId="0" fillId="0" borderId="0" xfId="0" applyNumberFormat="1" applyAlignment="1">
      <alignment horizontal="center" vertical="top"/>
    </xf>
    <xf numFmtId="0" fontId="16" fillId="0" borderId="0" xfId="0" applyFont="1" applyAlignment="1">
      <alignment horizontal="center"/>
    </xf>
    <xf numFmtId="0" fontId="8" fillId="0" borderId="0" xfId="1" applyFont="1" applyAlignment="1">
      <alignment horizontal="center" vertical="top"/>
    </xf>
    <xf numFmtId="0" fontId="0" fillId="0" borderId="1" xfId="0" applyBorder="1" applyAlignment="1">
      <alignment horizontal="left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144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"01/09/2025"</f>
        <v>01/09/2025</v>
      </c>
    </row>
    <row r="4" spans="1:5">
      <c r="A4" s="1" t="s">
        <v>0</v>
      </c>
      <c r="B4" s="4" t="s">
        <v>6</v>
      </c>
      <c r="C4" s="5" t="str">
        <f>"30/09/2025"</f>
        <v>30/09/2025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01/Sept/2025..30/Sept/2025</v>
      </c>
    </row>
    <row r="9" spans="1:5">
      <c r="A9" s="1" t="s">
        <v>9</v>
      </c>
      <c r="C9" s="3" t="str">
        <f>TEXT($C$3,"yyyyMMdd") &amp; ".." &amp; TEXT($C$4,"yyyyMMdd")</f>
        <v>20250901..20250930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"'CW0080-SGD','CY0036-SGD','CW0080-SGD','CS0167-SGD','CG0164-SGD'"</f>
        <v>'CW0080-SGD','CY0036-SGD','CW0080-SGD','CS0167-SGD','CG0164-SGD'</v>
      </c>
    </row>
    <row r="23" spans="3:7">
      <c r="C23" s="45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D74B-4999-4816-AAE5-61EC038250F2}">
  <dimension ref="A1:AP29"/>
  <sheetViews>
    <sheetView workbookViewId="0"/>
  </sheetViews>
  <sheetFormatPr defaultRowHeight="15"/>
  <sheetData>
    <row r="1" spans="1:33">
      <c r="A1" s="72" t="s">
        <v>147</v>
      </c>
      <c r="B1" s="72" t="s">
        <v>46</v>
      </c>
      <c r="C1" s="72" t="s">
        <v>7</v>
      </c>
      <c r="D1" s="72" t="s">
        <v>7</v>
      </c>
      <c r="E1" s="72" t="s">
        <v>7</v>
      </c>
      <c r="F1" s="72" t="s">
        <v>7</v>
      </c>
      <c r="G1" s="72" t="s">
        <v>7</v>
      </c>
      <c r="H1" s="72" t="s">
        <v>7</v>
      </c>
      <c r="I1" s="72" t="s">
        <v>7</v>
      </c>
      <c r="J1" s="72" t="s">
        <v>53</v>
      </c>
      <c r="K1" s="72" t="s">
        <v>18</v>
      </c>
      <c r="L1" s="72" t="s">
        <v>18</v>
      </c>
      <c r="O1" s="72" t="s">
        <v>18</v>
      </c>
      <c r="P1" s="72" t="s">
        <v>18</v>
      </c>
      <c r="R1" s="72" t="s">
        <v>18</v>
      </c>
      <c r="S1" s="72" t="s">
        <v>18</v>
      </c>
      <c r="T1" s="72" t="s">
        <v>18</v>
      </c>
      <c r="V1" s="72" t="s">
        <v>18</v>
      </c>
      <c r="W1" s="72" t="s">
        <v>18</v>
      </c>
      <c r="Y1" s="72" t="s">
        <v>7</v>
      </c>
      <c r="Z1" s="72" t="s">
        <v>7</v>
      </c>
      <c r="AA1" s="72" t="s">
        <v>18</v>
      </c>
      <c r="AB1" s="72" t="s">
        <v>18</v>
      </c>
      <c r="AE1" s="72" t="s">
        <v>18</v>
      </c>
      <c r="AG1" s="72" t="s">
        <v>18</v>
      </c>
    </row>
    <row r="2" spans="1:33">
      <c r="A2" s="72" t="s">
        <v>7</v>
      </c>
      <c r="D2" s="72" t="s">
        <v>19</v>
      </c>
      <c r="E2" s="72" t="s">
        <v>112</v>
      </c>
    </row>
    <row r="3" spans="1:33">
      <c r="A3" s="72" t="s">
        <v>7</v>
      </c>
      <c r="D3" s="72" t="s">
        <v>22</v>
      </c>
      <c r="E3" s="72" t="s">
        <v>20</v>
      </c>
      <c r="F3" s="72" t="s">
        <v>21</v>
      </c>
      <c r="G3" s="72" t="s">
        <v>23</v>
      </c>
      <c r="H3" s="72" t="s">
        <v>47</v>
      </c>
      <c r="I3" s="72" t="s">
        <v>24</v>
      </c>
    </row>
    <row r="4" spans="1:33">
      <c r="A4" s="72" t="s">
        <v>7</v>
      </c>
      <c r="C4" s="72" t="s">
        <v>11</v>
      </c>
      <c r="D4" s="72" t="s">
        <v>113</v>
      </c>
      <c r="E4" s="72" t="s">
        <v>114</v>
      </c>
      <c r="F4" s="72" t="s">
        <v>51</v>
      </c>
      <c r="G4" s="72" t="s">
        <v>25</v>
      </c>
      <c r="H4" s="72" t="s">
        <v>115</v>
      </c>
    </row>
    <row r="5" spans="1:33">
      <c r="A5" s="72" t="s">
        <v>7</v>
      </c>
      <c r="C5" s="72" t="s">
        <v>10</v>
      </c>
      <c r="D5" s="72" t="s">
        <v>116</v>
      </c>
      <c r="E5" s="72" t="s">
        <v>117</v>
      </c>
      <c r="F5" s="72" t="s">
        <v>52</v>
      </c>
      <c r="G5" s="72" t="s">
        <v>25</v>
      </c>
      <c r="H5" s="72" t="s">
        <v>115</v>
      </c>
      <c r="I5" s="72" t="s">
        <v>118</v>
      </c>
    </row>
    <row r="6" spans="1:33">
      <c r="A6" s="72" t="s">
        <v>7</v>
      </c>
      <c r="C6" s="72" t="s">
        <v>41</v>
      </c>
      <c r="D6" s="72" t="s">
        <v>119</v>
      </c>
      <c r="E6" s="72" t="s">
        <v>120</v>
      </c>
      <c r="F6" s="72" t="s">
        <v>52</v>
      </c>
      <c r="G6" s="72" t="s">
        <v>25</v>
      </c>
      <c r="H6" s="72" t="s">
        <v>115</v>
      </c>
      <c r="I6" s="72" t="s">
        <v>121</v>
      </c>
    </row>
    <row r="7" spans="1:33">
      <c r="A7" s="72" t="s">
        <v>7</v>
      </c>
    </row>
    <row r="8" spans="1:33">
      <c r="A8" s="72" t="s">
        <v>7</v>
      </c>
    </row>
    <row r="9" spans="1:33">
      <c r="A9" s="72" t="s">
        <v>7</v>
      </c>
    </row>
    <row r="10" spans="1:33">
      <c r="A10" s="72" t="s">
        <v>7</v>
      </c>
    </row>
    <row r="11" spans="1:33">
      <c r="A11" s="72" t="s">
        <v>7</v>
      </c>
      <c r="C11" s="72" t="s">
        <v>27</v>
      </c>
      <c r="E11" s="72" t="s">
        <v>122</v>
      </c>
    </row>
    <row r="12" spans="1:33">
      <c r="A12" s="72" t="s">
        <v>7</v>
      </c>
      <c r="C12" s="72" t="s">
        <v>28</v>
      </c>
      <c r="E12" s="72" t="s">
        <v>123</v>
      </c>
    </row>
    <row r="13" spans="1:33">
      <c r="A13" s="72" t="s">
        <v>7</v>
      </c>
      <c r="C13" s="72" t="s">
        <v>42</v>
      </c>
      <c r="E13" s="72" t="s">
        <v>124</v>
      </c>
    </row>
    <row r="14" spans="1:33">
      <c r="A14" s="72" t="s">
        <v>7</v>
      </c>
      <c r="C14" s="72" t="s">
        <v>39</v>
      </c>
      <c r="E14" s="72" t="s">
        <v>125</v>
      </c>
    </row>
    <row r="15" spans="1:33">
      <c r="A15" s="72" t="s">
        <v>7</v>
      </c>
      <c r="C15" s="72" t="s">
        <v>43</v>
      </c>
      <c r="E15" s="72" t="s">
        <v>126</v>
      </c>
    </row>
    <row r="16" spans="1:33">
      <c r="A16" s="72" t="s">
        <v>7</v>
      </c>
      <c r="C16" s="72" t="s">
        <v>44</v>
      </c>
      <c r="E16" s="72" t="s">
        <v>127</v>
      </c>
    </row>
    <row r="17" spans="1:42">
      <c r="A17" s="72" t="s">
        <v>7</v>
      </c>
    </row>
    <row r="18" spans="1:42">
      <c r="A18" s="72" t="s">
        <v>7</v>
      </c>
    </row>
    <row r="21" spans="1:42">
      <c r="K21" s="72" t="s">
        <v>76</v>
      </c>
    </row>
    <row r="23" spans="1:42">
      <c r="E23" s="72" t="s">
        <v>29</v>
      </c>
      <c r="K23" s="72" t="s">
        <v>78</v>
      </c>
      <c r="L23" s="72" t="s">
        <v>79</v>
      </c>
      <c r="M23" s="72" t="s">
        <v>14</v>
      </c>
      <c r="N23" s="72" t="s">
        <v>16</v>
      </c>
      <c r="O23" s="72" t="s">
        <v>30</v>
      </c>
      <c r="P23" s="72" t="s">
        <v>98</v>
      </c>
      <c r="Q23" s="72" t="s">
        <v>80</v>
      </c>
      <c r="R23" s="72" t="s">
        <v>31</v>
      </c>
      <c r="S23" s="72" t="s">
        <v>38</v>
      </c>
      <c r="T23" s="72" t="s">
        <v>34</v>
      </c>
      <c r="U23" s="72" t="s">
        <v>15</v>
      </c>
      <c r="V23" s="72" t="s">
        <v>17</v>
      </c>
      <c r="W23" s="72" t="s">
        <v>81</v>
      </c>
      <c r="X23" s="72" t="s">
        <v>82</v>
      </c>
      <c r="Y23" s="72" t="s">
        <v>36</v>
      </c>
      <c r="Z23" s="72" t="s">
        <v>12</v>
      </c>
      <c r="AA23" s="72" t="s">
        <v>32</v>
      </c>
      <c r="AB23" s="72" t="s">
        <v>13</v>
      </c>
      <c r="AC23" s="72" t="s">
        <v>57</v>
      </c>
      <c r="AD23" s="72" t="s">
        <v>58</v>
      </c>
      <c r="AE23" s="72" t="s">
        <v>83</v>
      </c>
      <c r="AF23" s="72" t="s">
        <v>84</v>
      </c>
      <c r="AG23" s="72" t="s">
        <v>85</v>
      </c>
      <c r="AH23" s="72" t="s">
        <v>86</v>
      </c>
      <c r="AI23" s="72" t="s">
        <v>87</v>
      </c>
      <c r="AJ23" s="72" t="s">
        <v>88</v>
      </c>
      <c r="AK23" s="72" t="s">
        <v>89</v>
      </c>
      <c r="AL23" s="72" t="s">
        <v>90</v>
      </c>
      <c r="AM23" s="72" t="s">
        <v>91</v>
      </c>
      <c r="AN23" s="72" t="s">
        <v>92</v>
      </c>
      <c r="AO23" s="72" t="s">
        <v>93</v>
      </c>
      <c r="AP23" s="72" t="s">
        <v>94</v>
      </c>
    </row>
    <row r="24" spans="1:42">
      <c r="B24" s="72" t="s">
        <v>128</v>
      </c>
      <c r="C24" s="72" t="s">
        <v>48</v>
      </c>
      <c r="E24" s="72" t="s">
        <v>129</v>
      </c>
      <c r="K24" s="72" t="s">
        <v>130</v>
      </c>
      <c r="L24" s="72" t="s">
        <v>131</v>
      </c>
      <c r="M24" s="72" t="s">
        <v>148</v>
      </c>
      <c r="N24" s="72" t="s">
        <v>149</v>
      </c>
      <c r="O24" s="72" t="s">
        <v>150</v>
      </c>
      <c r="P24" s="72" t="s">
        <v>151</v>
      </c>
      <c r="R24" s="72" t="s">
        <v>152</v>
      </c>
      <c r="S24" s="72" t="s">
        <v>153</v>
      </c>
      <c r="T24" s="72" t="s">
        <v>154</v>
      </c>
      <c r="U24" s="72" t="s">
        <v>155</v>
      </c>
      <c r="V24" s="72" t="s">
        <v>156</v>
      </c>
      <c r="W24" s="72" t="s">
        <v>157</v>
      </c>
      <c r="X24" s="72" t="s">
        <v>158</v>
      </c>
      <c r="Y24" s="72" t="s">
        <v>159</v>
      </c>
      <c r="Z24" s="72" t="s">
        <v>160</v>
      </c>
      <c r="AA24" s="72" t="s">
        <v>161</v>
      </c>
      <c r="AB24" s="72" t="s">
        <v>162</v>
      </c>
      <c r="AC24" s="72" t="s">
        <v>163</v>
      </c>
      <c r="AD24" s="72" t="s">
        <v>164</v>
      </c>
      <c r="AE24" s="72" t="s">
        <v>165</v>
      </c>
      <c r="AF24" s="72" t="s">
        <v>164</v>
      </c>
      <c r="AG24" s="72" t="s">
        <v>96</v>
      </c>
      <c r="AH24" s="72" t="s">
        <v>166</v>
      </c>
      <c r="AI24" s="72" t="s">
        <v>95</v>
      </c>
      <c r="AJ24" s="72" t="s">
        <v>97</v>
      </c>
      <c r="AK24" s="72" t="s">
        <v>167</v>
      </c>
      <c r="AL24" s="72" t="s">
        <v>168</v>
      </c>
      <c r="AM24" s="72" t="s">
        <v>169</v>
      </c>
      <c r="AN24" s="72" t="s">
        <v>170</v>
      </c>
      <c r="AO24" s="72" t="s">
        <v>171</v>
      </c>
      <c r="AP24" s="72" t="s">
        <v>172</v>
      </c>
    </row>
    <row r="25" spans="1:42">
      <c r="A25" s="72" t="s">
        <v>137</v>
      </c>
      <c r="B25" s="72" t="s">
        <v>132</v>
      </c>
      <c r="C25" s="72" t="s">
        <v>48</v>
      </c>
      <c r="E25" s="72" t="s">
        <v>233</v>
      </c>
      <c r="K25" s="72" t="s">
        <v>138</v>
      </c>
      <c r="L25" s="72" t="s">
        <v>139</v>
      </c>
      <c r="M25" s="72" t="s">
        <v>173</v>
      </c>
      <c r="N25" s="72" t="s">
        <v>174</v>
      </c>
      <c r="O25" s="72" t="s">
        <v>175</v>
      </c>
      <c r="P25" s="72" t="s">
        <v>206</v>
      </c>
      <c r="R25" s="72" t="s">
        <v>176</v>
      </c>
      <c r="S25" s="72" t="s">
        <v>177</v>
      </c>
      <c r="T25" s="72" t="s">
        <v>179</v>
      </c>
      <c r="U25" s="72" t="s">
        <v>207</v>
      </c>
      <c r="V25" s="72" t="s">
        <v>208</v>
      </c>
      <c r="W25" s="72" t="s">
        <v>209</v>
      </c>
      <c r="X25" s="72" t="s">
        <v>210</v>
      </c>
      <c r="Y25" s="72" t="s">
        <v>178</v>
      </c>
      <c r="Z25" s="72" t="s">
        <v>180</v>
      </c>
      <c r="AA25" s="72" t="s">
        <v>181</v>
      </c>
      <c r="AB25" s="72" t="s">
        <v>182</v>
      </c>
      <c r="AC25" s="72" t="s">
        <v>183</v>
      </c>
      <c r="AD25" s="72" t="s">
        <v>184</v>
      </c>
      <c r="AE25" s="72" t="s">
        <v>211</v>
      </c>
      <c r="AF25" s="72" t="s">
        <v>184</v>
      </c>
      <c r="AG25" s="72" t="s">
        <v>96</v>
      </c>
      <c r="AH25" s="72" t="s">
        <v>186</v>
      </c>
      <c r="AI25" s="72" t="s">
        <v>95</v>
      </c>
      <c r="AJ25" s="72" t="s">
        <v>97</v>
      </c>
      <c r="AK25" s="72" t="s">
        <v>212</v>
      </c>
      <c r="AL25" s="72" t="s">
        <v>213</v>
      </c>
      <c r="AM25" s="72" t="s">
        <v>214</v>
      </c>
      <c r="AN25" s="72" t="s">
        <v>215</v>
      </c>
      <c r="AO25" s="72" t="s">
        <v>216</v>
      </c>
      <c r="AP25" s="72" t="s">
        <v>217</v>
      </c>
    </row>
    <row r="26" spans="1:42">
      <c r="B26" s="72" t="s">
        <v>134</v>
      </c>
      <c r="C26" s="72" t="s">
        <v>49</v>
      </c>
      <c r="E26" s="72" t="s">
        <v>133</v>
      </c>
      <c r="K26" s="72" t="s">
        <v>189</v>
      </c>
      <c r="L26" s="72" t="s">
        <v>190</v>
      </c>
      <c r="O26" s="72" t="s">
        <v>191</v>
      </c>
      <c r="R26" s="72" t="s">
        <v>192</v>
      </c>
      <c r="S26" s="72" t="s">
        <v>193</v>
      </c>
      <c r="T26" s="72" t="s">
        <v>194</v>
      </c>
      <c r="V26" s="72" t="s">
        <v>195</v>
      </c>
      <c r="Y26" s="72" t="s">
        <v>194</v>
      </c>
      <c r="Z26" s="72" t="s">
        <v>196</v>
      </c>
      <c r="AA26" s="72" t="s">
        <v>197</v>
      </c>
      <c r="AB26" s="72" t="s">
        <v>198</v>
      </c>
      <c r="AC26" s="72" t="s">
        <v>199</v>
      </c>
      <c r="AD26" s="72" t="s">
        <v>200</v>
      </c>
      <c r="AE26" s="72" t="s">
        <v>201</v>
      </c>
      <c r="AF26" s="72" t="s">
        <v>202</v>
      </c>
      <c r="AG26" s="72" t="s">
        <v>203</v>
      </c>
      <c r="AH26" s="72" t="s">
        <v>204</v>
      </c>
    </row>
    <row r="27" spans="1:42">
      <c r="B27" s="72" t="s">
        <v>140</v>
      </c>
      <c r="C27" s="72" t="s">
        <v>50</v>
      </c>
      <c r="E27" s="72" t="s">
        <v>135</v>
      </c>
      <c r="K27" s="72" t="s">
        <v>218</v>
      </c>
      <c r="L27" s="72" t="s">
        <v>219</v>
      </c>
      <c r="O27" s="72" t="s">
        <v>220</v>
      </c>
      <c r="R27" s="72" t="s">
        <v>221</v>
      </c>
      <c r="S27" s="72" t="s">
        <v>222</v>
      </c>
      <c r="T27" s="72" t="s">
        <v>224</v>
      </c>
      <c r="V27" s="72" t="s">
        <v>223</v>
      </c>
      <c r="Y27" s="72" t="s">
        <v>224</v>
      </c>
      <c r="Z27" s="72" t="s">
        <v>225</v>
      </c>
      <c r="AA27" s="72" t="s">
        <v>226</v>
      </c>
      <c r="AB27" s="72" t="s">
        <v>227</v>
      </c>
      <c r="AC27" s="72" t="s">
        <v>228</v>
      </c>
      <c r="AD27" s="72" t="s">
        <v>229</v>
      </c>
      <c r="AE27" s="72" t="s">
        <v>234</v>
      </c>
      <c r="AF27" s="72" t="s">
        <v>230</v>
      </c>
      <c r="AG27" s="72" t="s">
        <v>235</v>
      </c>
      <c r="AH27" s="72" t="s">
        <v>236</v>
      </c>
    </row>
    <row r="29" spans="1:42">
      <c r="AC29" s="72" t="s">
        <v>237</v>
      </c>
      <c r="AD29" s="72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3"/>
  <sheetViews>
    <sheetView tabSelected="1" topLeftCell="K19" zoomScale="85" zoomScaleNormal="85" workbookViewId="0">
      <selection activeCell="T31" sqref="T31"/>
    </sheetView>
  </sheetViews>
  <sheetFormatPr defaultColWidth="9.140625" defaultRowHeight="15"/>
  <cols>
    <col min="1" max="2" width="17.5703125" style="1" hidden="1" customWidth="1"/>
    <col min="3" max="3" width="15.5703125" style="4" hidden="1" customWidth="1"/>
    <col min="4" max="4" width="20.85546875" style="4" hidden="1" customWidth="1"/>
    <col min="5" max="5" width="23.140625" style="4" hidden="1" customWidth="1"/>
    <col min="6" max="6" width="16.140625" style="4" hidden="1" customWidth="1"/>
    <col min="7" max="7" width="12.5703125" style="4" hidden="1" customWidth="1"/>
    <col min="8" max="8" width="9.140625" style="4" hidden="1" customWidth="1"/>
    <col min="9" max="9" width="20" style="8" hidden="1" customWidth="1"/>
    <col min="10" max="10" width="9.140625" style="4" hidden="1" customWidth="1"/>
    <col min="11" max="11" width="7.28515625" style="4" bestFit="1" customWidth="1"/>
    <col min="12" max="12" width="5.42578125" style="22" bestFit="1" customWidth="1"/>
    <col min="13" max="14" width="10.85546875" style="22" customWidth="1"/>
    <col min="15" max="15" width="15" style="18" bestFit="1" customWidth="1"/>
    <col min="16" max="16" width="9.7109375" style="18" bestFit="1" customWidth="1"/>
    <col min="17" max="17" width="2.5703125" style="18" customWidth="1"/>
    <col min="18" max="18" width="11.42578125" style="4" bestFit="1" customWidth="1"/>
    <col min="19" max="19" width="17.7109375" style="4" bestFit="1" customWidth="1"/>
    <col min="20" max="20" width="12.7109375" style="4" bestFit="1" customWidth="1"/>
    <col min="21" max="21" width="18.140625" style="22" customWidth="1"/>
    <col min="22" max="22" width="9.85546875" style="47" bestFit="1" customWidth="1"/>
    <col min="23" max="23" width="13.140625" style="8" bestFit="1" customWidth="1"/>
    <col min="24" max="24" width="20.5703125" style="8" customWidth="1"/>
    <col min="25" max="25" width="5.140625" style="4" hidden="1" customWidth="1"/>
    <col min="26" max="26" width="4.42578125" style="4" hidden="1" customWidth="1"/>
    <col min="27" max="27" width="16.85546875" style="4" bestFit="1" customWidth="1"/>
    <col min="28" max="28" width="9.140625" style="20" bestFit="1" customWidth="1"/>
    <col min="29" max="29" width="13.5703125" style="20" customWidth="1"/>
    <col min="30" max="30" width="10.5703125" style="20" bestFit="1" customWidth="1"/>
    <col min="31" max="31" width="9.5703125" style="4" bestFit="1" customWidth="1"/>
    <col min="32" max="32" width="20.85546875" style="4" customWidth="1"/>
    <col min="33" max="33" width="8.7109375" style="4" bestFit="1" customWidth="1"/>
    <col min="34" max="34" width="28.140625" style="4" customWidth="1"/>
    <col min="35" max="35" width="11.42578125" style="37" bestFit="1" customWidth="1"/>
    <col min="36" max="36" width="14.85546875" style="37" customWidth="1"/>
    <col min="37" max="37" width="9.140625" style="4"/>
    <col min="38" max="38" width="12" style="4" customWidth="1"/>
    <col min="39" max="39" width="15.85546875" style="4" customWidth="1"/>
    <col min="40" max="40" width="29.5703125" style="4" customWidth="1"/>
    <col min="41" max="41" width="18.140625" style="8" customWidth="1"/>
    <col min="42" max="42" width="68.7109375" style="4" customWidth="1"/>
    <col min="43" max="16384" width="9.140625" style="4"/>
  </cols>
  <sheetData>
    <row r="1" spans="1:41" s="1" customFormat="1" hidden="1">
      <c r="A1" s="1" t="s">
        <v>146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U1" s="23"/>
      <c r="V1" s="46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E1" s="1" t="s">
        <v>18</v>
      </c>
      <c r="AG1" s="1" t="s">
        <v>18</v>
      </c>
      <c r="AI1" s="36"/>
      <c r="AJ1" s="36"/>
      <c r="AO1" s="14"/>
    </row>
    <row r="2" spans="1:41" hidden="1">
      <c r="A2" s="1" t="s">
        <v>7</v>
      </c>
      <c r="D2" s="4" t="s">
        <v>19</v>
      </c>
      <c r="E2" s="4" t="str">
        <f>Option!$C$2</f>
        <v>UICACS</v>
      </c>
    </row>
    <row r="3" spans="1:41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1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1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</v>
      </c>
    </row>
    <row r="6" spans="1:41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</v>
      </c>
    </row>
    <row r="7" spans="1:41" hidden="1">
      <c r="A7" s="1" t="s">
        <v>7</v>
      </c>
    </row>
    <row r="8" spans="1:41" hidden="1">
      <c r="A8" s="1" t="s">
        <v>7</v>
      </c>
      <c r="K8" s="9"/>
    </row>
    <row r="9" spans="1:41" hidden="1">
      <c r="A9" s="1" t="s">
        <v>7</v>
      </c>
      <c r="K9" s="9"/>
    </row>
    <row r="10" spans="1:41" hidden="1">
      <c r="A10" s="1" t="s">
        <v>7</v>
      </c>
    </row>
    <row r="11" spans="1:41" hidden="1">
      <c r="A11" s="1" t="s">
        <v>7</v>
      </c>
      <c r="C11" s="4" t="s">
        <v>27</v>
      </c>
      <c r="E11" s="4" t="str">
        <f>Option!$C$9</f>
        <v>20250901..20250930</v>
      </c>
      <c r="K11" s="9"/>
    </row>
    <row r="12" spans="1:41" hidden="1">
      <c r="A12" s="1" t="s">
        <v>7</v>
      </c>
      <c r="C12" s="4" t="s">
        <v>28</v>
      </c>
      <c r="E12" s="4" t="str">
        <f>Option!$C$5</f>
        <v>*</v>
      </c>
      <c r="K12" s="9"/>
    </row>
    <row r="13" spans="1:41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41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41" hidden="1">
      <c r="A15" s="1" t="s">
        <v>7</v>
      </c>
      <c r="C15" s="4" t="s">
        <v>43</v>
      </c>
      <c r="E15" s="4" t="str">
        <f>Option!$C$12</f>
        <v>'MS'</v>
      </c>
      <c r="AG15" s="16"/>
    </row>
    <row r="16" spans="1:41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</v>
      </c>
    </row>
    <row r="17" spans="1:46" hidden="1">
      <c r="A17" s="1" t="s">
        <v>7</v>
      </c>
    </row>
    <row r="18" spans="1:46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U18" s="26"/>
      <c r="V18" s="48"/>
      <c r="W18" s="25"/>
      <c r="X18" s="25"/>
      <c r="AB18" s="28"/>
      <c r="AC18" s="28"/>
      <c r="AD18" s="28"/>
      <c r="AI18" s="38"/>
      <c r="AJ18" s="38"/>
      <c r="AO18" s="25"/>
    </row>
    <row r="20" spans="1:46" ht="15.75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9"/>
      <c r="W20" s="50"/>
      <c r="X20" s="50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46" s="42" customFormat="1" ht="18.75">
      <c r="A21" s="41"/>
      <c r="B21" s="41"/>
      <c r="I21" s="43"/>
      <c r="K21" s="77" t="s">
        <v>76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44"/>
      <c r="AJ21" s="44"/>
      <c r="AO21" s="43"/>
    </row>
    <row r="22" spans="1:46" ht="15.75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9"/>
      <c r="W22" s="50"/>
      <c r="X22" s="50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46" s="57" customFormat="1" ht="78.75">
      <c r="A23" s="58"/>
      <c r="B23" s="58"/>
      <c r="E23" s="59" t="s">
        <v>29</v>
      </c>
      <c r="I23" s="60"/>
      <c r="K23" s="56" t="s">
        <v>78</v>
      </c>
      <c r="L23" s="56" t="s">
        <v>79</v>
      </c>
      <c r="M23" s="56" t="s">
        <v>14</v>
      </c>
      <c r="N23" s="56" t="s">
        <v>16</v>
      </c>
      <c r="O23" s="61" t="s">
        <v>30</v>
      </c>
      <c r="P23" s="56" t="s">
        <v>98</v>
      </c>
      <c r="Q23" s="62" t="s">
        <v>80</v>
      </c>
      <c r="R23" s="56" t="s">
        <v>31</v>
      </c>
      <c r="S23" s="62" t="s">
        <v>38</v>
      </c>
      <c r="T23" s="62" t="s">
        <v>34</v>
      </c>
      <c r="U23" s="63" t="s">
        <v>244</v>
      </c>
      <c r="V23" s="63" t="s">
        <v>17</v>
      </c>
      <c r="W23" s="55" t="s">
        <v>81</v>
      </c>
      <c r="X23" s="55" t="s">
        <v>82</v>
      </c>
      <c r="Y23" s="64" t="s">
        <v>36</v>
      </c>
      <c r="Z23" s="64" t="s">
        <v>12</v>
      </c>
      <c r="AA23" s="62" t="s">
        <v>32</v>
      </c>
      <c r="AB23" s="62" t="s">
        <v>13</v>
      </c>
      <c r="AC23" s="65" t="s">
        <v>57</v>
      </c>
      <c r="AD23" s="65" t="s">
        <v>58</v>
      </c>
      <c r="AE23" s="53" t="s">
        <v>83</v>
      </c>
      <c r="AF23" s="54" t="s">
        <v>84</v>
      </c>
      <c r="AG23" s="54" t="s">
        <v>85</v>
      </c>
      <c r="AH23" s="54" t="s">
        <v>86</v>
      </c>
      <c r="AI23" s="55" t="s">
        <v>87</v>
      </c>
      <c r="AJ23" s="55" t="s">
        <v>88</v>
      </c>
      <c r="AK23" s="55" t="s">
        <v>89</v>
      </c>
      <c r="AL23" s="55" t="s">
        <v>90</v>
      </c>
      <c r="AM23" s="55" t="s">
        <v>91</v>
      </c>
      <c r="AN23" s="55" t="s">
        <v>92</v>
      </c>
      <c r="AO23" s="55" t="s">
        <v>93</v>
      </c>
      <c r="AP23" s="56" t="s">
        <v>94</v>
      </c>
    </row>
    <row r="24" spans="1:46">
      <c r="B24" s="1" t="str">
        <f>IF(K24="","Hide","Show")</f>
        <v>Show</v>
      </c>
      <c r="C24" s="4" t="s">
        <v>48</v>
      </c>
      <c r="E24" s="13" t="str">
        <f>"""UICACS"","""",""SQL="",""2=DOCNUM"",""33040123"",""14=CUSTREF"",""2025101282"",""14=U_CUSTREF"",""2025101282"",""15=DOCDATE"",""8/9/2025"",""15=TAXDATE"",""8/9/2025"",""14=CARDCODE"",""CS0167-SGD"",""14=CARDNAME"",""ST LUKE'S HOSPITAL"",""14=ITEMCODE"",""MS7NQ-00300GLP"",""14=ITEMNAME"",""MS S"&amp;"QL SERVER STANDARD CORE SLNG LSA 2L"",""10=QUANTITY"",""2.000000"",""14=U_PONO"","""",""15=U_PODATE"","""",""10=U_TLINTCOS"",""0.000000"",""2=SLPCODE"",""101"",""14=SLPNAME"",""E0001-MM"",""14=MEMO"",""MELIZA MARQUEZ"",""14=CONTACTNAME"",""JULIETTE LIM"",""10=LINETOTAL"",""12031.620000"",""14"&amp;"=U_ENR"","""",""14=U_MSENR"",""S7138270"",""14=U_MSPCN"",""B816AA67"",""14=ADDRESS2"",""ST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"UICACS","","SQL=","2=DOCNUM","33040123","14=CUSTREF","2025101282","14=U_CUSTREF","2025101282","15=DOCDATE","8/9/2025","15=TAXDATE","8/9/2025","14=CARDCODE","CS0167-SGD","14=CARDNAME","ST LUKE'S HOSPITAL","14=ITEMCODE","MS7NQ-00300GLP","14=ITEMNAME","MS SQL SERVER STANDARD CORE SLNG LSA 2L","10=QUANTITY","2.000000","14=U_PONO","","15=U_PODATE","","10=U_TLINTCOS","0.000000","2=SLPCODE","101","14=SLPNAME","E0001-MM","14=MEMO","MELIZA MARQUEZ","14=CONTACTNAME","JULIETTE LIM","10=LINETOTAL","12031.620000","14=U_ENR","","14=U_MSENR","S7138270","14=U_MSPCN","B816AA67","14=ADDRESS2","ST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4" s="22">
        <f>MONTH(N24)</f>
        <v>9</v>
      </c>
      <c r="L24" s="22">
        <f>YEAR(N24)</f>
        <v>2025</v>
      </c>
      <c r="M24" s="4">
        <v>33040123</v>
      </c>
      <c r="N24" s="40">
        <v>45908</v>
      </c>
      <c r="O24" s="22" t="str">
        <f>"S7138270"</f>
        <v>S7138270</v>
      </c>
      <c r="P24" s="22" t="str">
        <f>"B816AA67"</f>
        <v>B816AA67</v>
      </c>
      <c r="Q24" s="22"/>
      <c r="R24" s="22" t="str">
        <f>"CS0167-SGD"</f>
        <v>CS0167-SGD</v>
      </c>
      <c r="S24" s="4" t="str">
        <f>"ST LUKE'S HOSPITAL"</f>
        <v>ST LUKE'S HOSPITAL</v>
      </c>
      <c r="T24" s="22" t="str">
        <f>"2025101282"</f>
        <v>2025101282</v>
      </c>
      <c r="U24" s="76" t="s">
        <v>239</v>
      </c>
      <c r="V24" s="47">
        <v>45876</v>
      </c>
      <c r="W24" s="47">
        <v>45908</v>
      </c>
      <c r="X24" s="69">
        <f>SUM(N24-V24)</f>
        <v>32</v>
      </c>
      <c r="Y24" s="52" t="str">
        <f>"MS7NQ-00300GLP"</f>
        <v>MS7NQ-00300GLP</v>
      </c>
      <c r="Z24" s="52" t="str">
        <f>"MS SQL SERVER STANDARD CORE SLNG LSA 2L"</f>
        <v>MS SQL SERVER STANDARD CORE SLNG LSA 2L</v>
      </c>
      <c r="AA24" s="52" t="str">
        <f>"MELIZA MARQUEZ"</f>
        <v>MELIZA MARQUEZ</v>
      </c>
      <c r="AB24" s="69">
        <v>2</v>
      </c>
      <c r="AC24" s="39">
        <f>IFERROR(AD24/AB24,0)</f>
        <v>6015.81</v>
      </c>
      <c r="AD24" s="39">
        <v>12031.62</v>
      </c>
      <c r="AE24" s="22" t="str">
        <f>"-"</f>
        <v>-</v>
      </c>
      <c r="AF24" s="67">
        <v>12031.62</v>
      </c>
      <c r="AG24" s="40" t="s">
        <v>96</v>
      </c>
      <c r="AH24" s="70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I24" s="66" t="s">
        <v>95</v>
      </c>
      <c r="AJ24" s="66" t="s">
        <v>97</v>
      </c>
      <c r="AK24" s="3" t="str">
        <f>"MS7NQ-00300GLP"</f>
        <v>MS7NQ-00300GLP</v>
      </c>
      <c r="AL24" s="3" t="str">
        <f>"MS SQL SERVER STANDARD CORE SLNG LSA 2L"</f>
        <v>MS SQL SERVER STANDARD CORE SLNG LSA 2L</v>
      </c>
      <c r="AM24" s="3" t="s">
        <v>242</v>
      </c>
      <c r="AN24" s="75">
        <v>45931</v>
      </c>
      <c r="AO24" s="74" t="s">
        <v>240</v>
      </c>
      <c r="AP24" s="78" t="s">
        <v>243</v>
      </c>
      <c r="AQ24" s="73"/>
    </row>
    <row r="25" spans="1:46">
      <c r="A25" s="1" t="s">
        <v>137</v>
      </c>
      <c r="B25" s="1" t="str">
        <f>IF(K25="","Hide","Show")</f>
        <v>Show</v>
      </c>
      <c r="C25" s="4" t="s">
        <v>48</v>
      </c>
      <c r="E25" s="13" t="str">
        <f>"""UICACS"","""",""SQL="",""2=DOCNUM"",""33040211"",""14=CUSTREF"",""2025101480."",""14=U_CUSTREF"",""2025101480."",""15=DOCDATE"",""17/9/2025"",""15=TAXDATE"",""17/9/2025"",""14=CARDCODE"",""CS0167-SGD"",""14=CARDNAME"",""ST LUKE'S HOSPITAL"",""14=ITEMCODE"",""MSEP2-27380GLP"",""14=ITEMNAME"","""&amp;"MS OFFICE STANDARD 2024 SLNG LTSC"",""10=QUANTITY"",""2.000000"",""14=U_PONO"",""959558"",""15=U_PODATE"",""15/9/2025"",""10=U_TLINTCOS"",""0.000000"",""2=SLPCODE"",""101"",""14=SLPNAME"",""E0001-MM"",""14=MEMO"",""MELIZA MARQUEZ"",""14=CONTACTNAME"",""JULIETTE LIM"",""10=LINETOTAL"",""861."&amp;"840000"",""14=U_ENR"","""",""14=U_MSENR"",""S7138270"",""14=U_MSPCN"",""B816AA67"",""14=ADDRESS2"",""KELVIN PHAY_x000D_ST LUKE'S HOSPITAL 2 BUKIT BATOK STREET 11 MMD, PURCHASING, SINGAPORE 659674_x000D_MR KELVIN PHAY_x000D_TEL: 6895 3207_x000D_FAX: _x000D_EMAIL: KELVINPHAY@STLUKE.ORG.SG"""</f>
        <v>"UICACS","","SQL=","2=DOCNUM","33040211","14=CUSTREF","2025101480.","14=U_CUSTREF","2025101480.","15=DOCDATE","17/9/2025","15=TAXDATE","17/9/2025","14=CARDCODE","CS0167-SGD","14=CARDNAME","ST LUKE'S HOSPITAL","14=ITEMCODE","MSEP2-27380GLP","14=ITEMNAME","MS OFFICE STANDARD 2024 SLNG LTSC","10=QUANTITY","2.000000","14=U_PONO","959558","15=U_PODATE","15/9/2025","10=U_TLINTCOS","0.000000","2=SLPCODE","101","14=SLPNAME","E0001-MM","14=MEMO","MELIZA MARQUEZ","14=CONTACTNAME","JULIETTE LIM","10=LINETOTAL","861.840000","14=U_ENR","","14=U_MSENR","S7138270","14=U_MSPCN","B816AA67","14=ADDRESS2","KELVIN PHAY_x000D_ST LUKE'S HOSPITAL 2 BUKIT BATOK STREET 11 MMD, PURCHASING, SINGAPORE 659674_x000D_MR KELVIN PHAY_x000D_TEL: 6895 3207_x000D_FAX: _x000D_EMAIL: KELVINPHAY@STLUKE.ORG.SG"</v>
      </c>
      <c r="K25" s="22">
        <f>MONTH(N25)</f>
        <v>9</v>
      </c>
      <c r="L25" s="22">
        <f>YEAR(N25)</f>
        <v>2025</v>
      </c>
      <c r="M25" s="4">
        <v>33040211</v>
      </c>
      <c r="N25" s="40">
        <v>45917</v>
      </c>
      <c r="O25" s="22" t="str">
        <f>"S7138270"</f>
        <v>S7138270</v>
      </c>
      <c r="P25" s="22" t="str">
        <f>"B816AA67"</f>
        <v>B816AA67</v>
      </c>
      <c r="Q25" s="22"/>
      <c r="R25" s="22" t="str">
        <f>"CS0167-SGD"</f>
        <v>CS0167-SGD</v>
      </c>
      <c r="S25" s="4" t="str">
        <f>"ST LUKE'S HOSPITAL"</f>
        <v>ST LUKE'S HOSPITAL</v>
      </c>
      <c r="T25" s="22" t="str">
        <f>"2025101480."</f>
        <v>2025101480.</v>
      </c>
      <c r="U25" s="47" t="str">
        <f>"959558"</f>
        <v>959558</v>
      </c>
      <c r="V25" s="47">
        <v>45915</v>
      </c>
      <c r="W25" s="47">
        <v>45917</v>
      </c>
      <c r="X25" s="69">
        <f>SUM(N25-V25)</f>
        <v>2</v>
      </c>
      <c r="Y25" s="52" t="str">
        <f>"MSEP2-27380GLP"</f>
        <v>MSEP2-27380GLP</v>
      </c>
      <c r="Z25" s="52" t="str">
        <f>"MS OFFICE STANDARD 2024 SLNG LTSC"</f>
        <v>MS OFFICE STANDARD 2024 SLNG LTSC</v>
      </c>
      <c r="AA25" s="52" t="str">
        <f>"MELIZA MARQUEZ"</f>
        <v>MELIZA MARQUEZ</v>
      </c>
      <c r="AB25" s="69">
        <v>2</v>
      </c>
      <c r="AC25" s="39">
        <f>IFERROR(AD25/AB25,0)</f>
        <v>430.92</v>
      </c>
      <c r="AD25" s="39">
        <v>861.84</v>
      </c>
      <c r="AE25" s="22" t="str">
        <f>"-"</f>
        <v>-</v>
      </c>
      <c r="AF25" s="67">
        <v>861.84</v>
      </c>
      <c r="AG25" s="40" t="s">
        <v>96</v>
      </c>
      <c r="AH25" s="70" t="str">
        <f>"KELVIN PHAY_x000D_ST LUKE'S HOSPITAL 2 BUKIT BATOK STREET 11 MMD, PURCHASING, SINGAPORE 659674_x000D_MR KELVIN PHAY_x000D_TEL: 6895 3207_x000D_FAX: _x000D_EMAIL: KELVINPHAY@STLUKE.ORG.SG"</f>
        <v>KELVIN PHAY_x000D_ST LUKE'S HOSPITAL 2 BUKIT BATOK STREET 11 MMD, PURCHASING, SINGAPORE 659674_x000D_MR KELVIN PHAY_x000D_TEL: 6895 3207_x000D_FAX: _x000D_EMAIL: KELVINPHAY@STLUKE.ORG.SG</v>
      </c>
      <c r="AI25" s="66" t="s">
        <v>95</v>
      </c>
      <c r="AJ25" s="66" t="s">
        <v>97</v>
      </c>
      <c r="AK25" s="3" t="str">
        <f>"MSEP2-27380GLP"</f>
        <v>MSEP2-27380GLP</v>
      </c>
      <c r="AL25" s="3" t="str">
        <f>"MS OFFICE STANDARD 2024 SLNG LTSC"</f>
        <v>MS OFFICE STANDARD 2024 SLNG LTSC</v>
      </c>
      <c r="AM25" s="22" t="s">
        <v>241</v>
      </c>
      <c r="AN25" s="22" t="str">
        <f>"-"</f>
        <v>-</v>
      </c>
      <c r="AO25" s="74" t="str">
        <f>"-"</f>
        <v>-</v>
      </c>
    </row>
    <row r="26" spans="1:46" hidden="1">
      <c r="B26" s="1" t="str">
        <f>IF(K26="","Hide","Show")</f>
        <v>Hide</v>
      </c>
      <c r="C26" s="4" t="s">
        <v>49</v>
      </c>
      <c r="E26" s="13" t="str">
        <f>""</f>
        <v/>
      </c>
      <c r="K26" s="4" t="str">
        <f>""</f>
        <v/>
      </c>
      <c r="L26" s="40" t="str">
        <f>""</f>
        <v/>
      </c>
      <c r="M26" s="40"/>
      <c r="N26" s="40"/>
      <c r="O26" s="4" t="str">
        <f>""</f>
        <v/>
      </c>
      <c r="P26" s="4"/>
      <c r="Q26" s="4"/>
      <c r="R26" s="4" t="str">
        <f>""</f>
        <v/>
      </c>
      <c r="S26" s="4" t="str">
        <f>""</f>
        <v/>
      </c>
      <c r="T26" s="4" t="str">
        <f>""</f>
        <v/>
      </c>
      <c r="V26" s="47" t="str">
        <f>""</f>
        <v/>
      </c>
      <c r="W26" s="51"/>
      <c r="X26" s="51"/>
      <c r="Y26" s="4" t="str">
        <f>""</f>
        <v/>
      </c>
      <c r="Z26" s="4" t="str">
        <f>""</f>
        <v/>
      </c>
      <c r="AA26" s="4" t="str">
        <f>""</f>
        <v/>
      </c>
      <c r="AB26" s="20" t="str">
        <f>""</f>
        <v/>
      </c>
      <c r="AC26" s="68">
        <f>IFERROR(AD26/AB26,0)</f>
        <v>0</v>
      </c>
      <c r="AD26" s="39" t="str">
        <f>""</f>
        <v/>
      </c>
      <c r="AE26" s="4" t="str">
        <f>""</f>
        <v/>
      </c>
      <c r="AF26" s="18" t="str">
        <f>""</f>
        <v/>
      </c>
      <c r="AG26" s="5" t="str">
        <f>""</f>
        <v/>
      </c>
      <c r="AH26" s="4" t="str">
        <f>""</f>
        <v/>
      </c>
      <c r="AI26" s="39"/>
      <c r="AJ26" s="39"/>
    </row>
    <row r="27" spans="1:46" hidden="1">
      <c r="B27" s="1" t="str">
        <f>IF(K27="","Hide","Show")</f>
        <v>Hide</v>
      </c>
      <c r="C27" s="4" t="s">
        <v>50</v>
      </c>
      <c r="E27" s="13" t="str">
        <f>""</f>
        <v/>
      </c>
      <c r="K27" s="4" t="str">
        <f>""</f>
        <v/>
      </c>
      <c r="L27" s="40" t="str">
        <f>""</f>
        <v/>
      </c>
      <c r="M27" s="40"/>
      <c r="N27" s="40"/>
      <c r="O27" s="4" t="str">
        <f>""</f>
        <v/>
      </c>
      <c r="P27" s="4"/>
      <c r="Q27" s="4"/>
      <c r="R27" s="4" t="str">
        <f>""</f>
        <v/>
      </c>
      <c r="S27" s="4" t="str">
        <f>""</f>
        <v/>
      </c>
      <c r="T27" s="4" t="str">
        <f>""</f>
        <v/>
      </c>
      <c r="V27" s="47" t="str">
        <f>""</f>
        <v/>
      </c>
      <c r="W27" s="51"/>
      <c r="X27" s="51"/>
      <c r="Y27" s="4" t="str">
        <f>""</f>
        <v/>
      </c>
      <c r="Z27" s="4" t="str">
        <f>""</f>
        <v/>
      </c>
      <c r="AA27" s="4" t="str">
        <f>""</f>
        <v/>
      </c>
      <c r="AB27" s="20" t="str">
        <f>""</f>
        <v/>
      </c>
      <c r="AC27" s="68">
        <f>IFERROR(AD27/AB27,0)</f>
        <v>0</v>
      </c>
      <c r="AD27" s="39" t="str">
        <f>""</f>
        <v/>
      </c>
      <c r="AE27" s="4" t="str">
        <f>""</f>
        <v/>
      </c>
      <c r="AF27" s="18" t="str">
        <f>""</f>
        <v/>
      </c>
      <c r="AG27" s="5" t="str">
        <f>""</f>
        <v/>
      </c>
      <c r="AH27" s="4" t="str">
        <f>""</f>
        <v/>
      </c>
      <c r="AI27" s="39"/>
      <c r="AJ27" s="39"/>
    </row>
    <row r="28" spans="1:46">
      <c r="AC28" s="68"/>
      <c r="AD28" s="39"/>
      <c r="AG28" s="5"/>
      <c r="AI28" s="39"/>
      <c r="AJ28" s="39"/>
    </row>
    <row r="29" spans="1:46">
      <c r="AQ29" s="16"/>
    </row>
    <row r="30" spans="1:46">
      <c r="AR30" s="16"/>
    </row>
    <row r="31" spans="1:46">
      <c r="AS31" s="16"/>
    </row>
    <row r="32" spans="1:46">
      <c r="AT32" s="16"/>
    </row>
    <row r="33" spans="47:47">
      <c r="AU33" s="16"/>
    </row>
  </sheetData>
  <sortState xmlns:xlrd2="http://schemas.microsoft.com/office/spreadsheetml/2017/richdata2" ref="K24:AJ391">
    <sortCondition ref="R24:R393"/>
  </sortState>
  <mergeCells count="1">
    <mergeCell ref="K21:AH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42578125" bestFit="1" customWidth="1"/>
    <col min="10" max="10" width="13.5703125" bestFit="1" customWidth="1"/>
    <col min="11" max="11" width="14.42578125" bestFit="1" customWidth="1"/>
    <col min="12" max="12" width="11.42578125" bestFit="1" customWidth="1"/>
    <col min="13" max="13" width="11.5703125" bestFit="1" customWidth="1"/>
    <col min="14" max="14" width="15" bestFit="1" customWidth="1"/>
    <col min="15" max="15" width="12.5703125" bestFit="1" customWidth="1"/>
    <col min="16" max="16" width="9.570312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95">
      <c r="B5" t="s">
        <v>74</v>
      </c>
      <c r="C5" s="29" t="s">
        <v>54</v>
      </c>
    </row>
    <row r="7" spans="1:19" ht="195">
      <c r="C7" s="29" t="s">
        <v>56</v>
      </c>
    </row>
    <row r="9" spans="1:19" ht="195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71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7B03-DFE7-4004-84E9-883657DDE7AD}">
  <dimension ref="A1:E26"/>
  <sheetViews>
    <sheetView workbookViewId="0"/>
  </sheetViews>
  <sheetFormatPr defaultRowHeight="15"/>
  <sheetData>
    <row r="1" spans="1:5">
      <c r="A1" s="72" t="s">
        <v>142</v>
      </c>
      <c r="B1" s="72" t="s">
        <v>1</v>
      </c>
      <c r="C1" s="72" t="s">
        <v>2</v>
      </c>
      <c r="D1" s="72" t="s">
        <v>3</v>
      </c>
    </row>
    <row r="2" spans="1:5">
      <c r="B2" s="72" t="s">
        <v>19</v>
      </c>
      <c r="C2" s="72" t="s">
        <v>4</v>
      </c>
    </row>
    <row r="3" spans="1:5">
      <c r="A3" s="72" t="s">
        <v>0</v>
      </c>
      <c r="B3" s="72" t="s">
        <v>5</v>
      </c>
      <c r="C3" s="72" t="s">
        <v>231</v>
      </c>
    </row>
    <row r="4" spans="1:5">
      <c r="A4" s="72" t="s">
        <v>0</v>
      </c>
      <c r="B4" s="72" t="s">
        <v>6</v>
      </c>
      <c r="C4" s="72" t="s">
        <v>232</v>
      </c>
    </row>
    <row r="5" spans="1:5">
      <c r="A5" s="72" t="s">
        <v>0</v>
      </c>
      <c r="B5" s="72" t="s">
        <v>26</v>
      </c>
      <c r="C5" s="72" t="s">
        <v>100</v>
      </c>
      <c r="D5" s="72" t="s">
        <v>101</v>
      </c>
      <c r="E5" s="72" t="s">
        <v>45</v>
      </c>
    </row>
    <row r="8" spans="1:5">
      <c r="A8" s="72" t="s">
        <v>8</v>
      </c>
      <c r="C8" s="72" t="s">
        <v>102</v>
      </c>
    </row>
    <row r="9" spans="1:5">
      <c r="A9" s="72" t="s">
        <v>9</v>
      </c>
      <c r="C9" s="72" t="s">
        <v>103</v>
      </c>
    </row>
    <row r="10" spans="1:5">
      <c r="B10" s="72" t="s">
        <v>42</v>
      </c>
      <c r="C10" s="72" t="s">
        <v>104</v>
      </c>
    </row>
    <row r="11" spans="1:5">
      <c r="B11" s="72" t="s">
        <v>39</v>
      </c>
      <c r="C11" s="72" t="s">
        <v>104</v>
      </c>
    </row>
    <row r="12" spans="1:5">
      <c r="B12" s="72" t="s">
        <v>43</v>
      </c>
      <c r="C12" s="72" t="s">
        <v>105</v>
      </c>
    </row>
    <row r="13" spans="1:5">
      <c r="B13" s="72" t="s">
        <v>44</v>
      </c>
      <c r="C13" s="72" t="s">
        <v>106</v>
      </c>
      <c r="D13" s="72" t="s">
        <v>107</v>
      </c>
    </row>
    <row r="14" spans="1:5">
      <c r="D14" s="72" t="s">
        <v>108</v>
      </c>
    </row>
    <row r="15" spans="1:5">
      <c r="D15" s="72" t="s">
        <v>141</v>
      </c>
    </row>
    <row r="23" spans="3:3">
      <c r="C23" s="72" t="s">
        <v>77</v>
      </c>
    </row>
    <row r="24" spans="3:3">
      <c r="C24" s="72" t="s">
        <v>109</v>
      </c>
    </row>
    <row r="25" spans="3:3">
      <c r="C25" s="72" t="s">
        <v>110</v>
      </c>
    </row>
    <row r="26" spans="3:3">
      <c r="C26" s="7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5C06-9A33-4CED-9FD8-9E1DD1D50C2B}">
  <dimension ref="A1:E26"/>
  <sheetViews>
    <sheetView workbookViewId="0"/>
  </sheetViews>
  <sheetFormatPr defaultRowHeight="15"/>
  <sheetData>
    <row r="1" spans="1:5">
      <c r="A1" s="72" t="s">
        <v>142</v>
      </c>
      <c r="B1" s="72" t="s">
        <v>1</v>
      </c>
      <c r="C1" s="72" t="s">
        <v>2</v>
      </c>
      <c r="D1" s="72" t="s">
        <v>3</v>
      </c>
    </row>
    <row r="2" spans="1:5">
      <c r="B2" s="72" t="s">
        <v>19</v>
      </c>
      <c r="C2" s="72" t="s">
        <v>4</v>
      </c>
    </row>
    <row r="3" spans="1:5">
      <c r="A3" s="72" t="s">
        <v>0</v>
      </c>
      <c r="B3" s="72" t="s">
        <v>5</v>
      </c>
      <c r="C3" s="72" t="s">
        <v>231</v>
      </c>
    </row>
    <row r="4" spans="1:5">
      <c r="A4" s="72" t="s">
        <v>0</v>
      </c>
      <c r="B4" s="72" t="s">
        <v>6</v>
      </c>
      <c r="C4" s="72" t="s">
        <v>232</v>
      </c>
    </row>
    <row r="5" spans="1:5">
      <c r="A5" s="72" t="s">
        <v>0</v>
      </c>
      <c r="B5" s="72" t="s">
        <v>26</v>
      </c>
      <c r="C5" s="72" t="s">
        <v>100</v>
      </c>
      <c r="D5" s="72" t="s">
        <v>101</v>
      </c>
      <c r="E5" s="72" t="s">
        <v>45</v>
      </c>
    </row>
    <row r="8" spans="1:5">
      <c r="A8" s="72" t="s">
        <v>8</v>
      </c>
      <c r="C8" s="72" t="s">
        <v>102</v>
      </c>
    </row>
    <row r="9" spans="1:5">
      <c r="A9" s="72" t="s">
        <v>9</v>
      </c>
      <c r="C9" s="72" t="s">
        <v>103</v>
      </c>
    </row>
    <row r="10" spans="1:5">
      <c r="B10" s="72" t="s">
        <v>42</v>
      </c>
      <c r="C10" s="72" t="s">
        <v>104</v>
      </c>
    </row>
    <row r="11" spans="1:5">
      <c r="B11" s="72" t="s">
        <v>39</v>
      </c>
      <c r="C11" s="72" t="s">
        <v>104</v>
      </c>
    </row>
    <row r="12" spans="1:5">
      <c r="B12" s="72" t="s">
        <v>43</v>
      </c>
      <c r="C12" s="72" t="s">
        <v>105</v>
      </c>
    </row>
    <row r="13" spans="1:5">
      <c r="B13" s="72" t="s">
        <v>44</v>
      </c>
      <c r="C13" s="72" t="s">
        <v>106</v>
      </c>
      <c r="D13" s="72" t="s">
        <v>107</v>
      </c>
    </row>
    <row r="14" spans="1:5">
      <c r="D14" s="72" t="s">
        <v>108</v>
      </c>
    </row>
    <row r="15" spans="1:5">
      <c r="D15" s="72" t="s">
        <v>141</v>
      </c>
    </row>
    <row r="23" spans="3:3">
      <c r="C23" s="72" t="s">
        <v>77</v>
      </c>
    </row>
    <row r="24" spans="3:3">
      <c r="C24" s="72" t="s">
        <v>109</v>
      </c>
    </row>
    <row r="25" spans="3:3">
      <c r="C25" s="72" t="s">
        <v>110</v>
      </c>
    </row>
    <row r="26" spans="3:3">
      <c r="C26" s="72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78C1-496E-44B2-89E6-D7F4F78346A9}">
  <dimension ref="A1:AP28"/>
  <sheetViews>
    <sheetView workbookViewId="0"/>
  </sheetViews>
  <sheetFormatPr defaultRowHeight="15"/>
  <sheetData>
    <row r="1" spans="1:33">
      <c r="A1" s="72" t="s">
        <v>143</v>
      </c>
      <c r="B1" s="72" t="s">
        <v>46</v>
      </c>
      <c r="C1" s="72" t="s">
        <v>7</v>
      </c>
      <c r="D1" s="72" t="s">
        <v>7</v>
      </c>
      <c r="E1" s="72" t="s">
        <v>7</v>
      </c>
      <c r="F1" s="72" t="s">
        <v>7</v>
      </c>
      <c r="G1" s="72" t="s">
        <v>7</v>
      </c>
      <c r="H1" s="72" t="s">
        <v>7</v>
      </c>
      <c r="I1" s="72" t="s">
        <v>7</v>
      </c>
      <c r="J1" s="72" t="s">
        <v>53</v>
      </c>
      <c r="K1" s="72" t="s">
        <v>18</v>
      </c>
      <c r="L1" s="72" t="s">
        <v>18</v>
      </c>
      <c r="O1" s="72" t="s">
        <v>18</v>
      </c>
      <c r="P1" s="72" t="s">
        <v>18</v>
      </c>
      <c r="R1" s="72" t="s">
        <v>18</v>
      </c>
      <c r="S1" s="72" t="s">
        <v>18</v>
      </c>
      <c r="T1" s="72" t="s">
        <v>18</v>
      </c>
      <c r="V1" s="72" t="s">
        <v>18</v>
      </c>
      <c r="W1" s="72" t="s">
        <v>18</v>
      </c>
      <c r="Y1" s="72" t="s">
        <v>7</v>
      </c>
      <c r="Z1" s="72" t="s">
        <v>7</v>
      </c>
      <c r="AA1" s="72" t="s">
        <v>18</v>
      </c>
      <c r="AB1" s="72" t="s">
        <v>18</v>
      </c>
      <c r="AE1" s="72" t="s">
        <v>18</v>
      </c>
      <c r="AG1" s="72" t="s">
        <v>18</v>
      </c>
    </row>
    <row r="2" spans="1:33">
      <c r="A2" s="72" t="s">
        <v>7</v>
      </c>
      <c r="D2" s="72" t="s">
        <v>19</v>
      </c>
      <c r="E2" s="72" t="s">
        <v>112</v>
      </c>
    </row>
    <row r="3" spans="1:33">
      <c r="A3" s="72" t="s">
        <v>7</v>
      </c>
      <c r="D3" s="72" t="s">
        <v>22</v>
      </c>
      <c r="E3" s="72" t="s">
        <v>20</v>
      </c>
      <c r="F3" s="72" t="s">
        <v>21</v>
      </c>
      <c r="G3" s="72" t="s">
        <v>23</v>
      </c>
      <c r="H3" s="72" t="s">
        <v>47</v>
      </c>
      <c r="I3" s="72" t="s">
        <v>24</v>
      </c>
    </row>
    <row r="4" spans="1:33">
      <c r="A4" s="72" t="s">
        <v>7</v>
      </c>
      <c r="C4" s="72" t="s">
        <v>11</v>
      </c>
      <c r="D4" s="72" t="s">
        <v>113</v>
      </c>
      <c r="E4" s="72" t="s">
        <v>114</v>
      </c>
      <c r="F4" s="72" t="s">
        <v>51</v>
      </c>
      <c r="G4" s="72" t="s">
        <v>25</v>
      </c>
      <c r="H4" s="72" t="s">
        <v>115</v>
      </c>
    </row>
    <row r="5" spans="1:33">
      <c r="A5" s="72" t="s">
        <v>7</v>
      </c>
      <c r="C5" s="72" t="s">
        <v>10</v>
      </c>
      <c r="D5" s="72" t="s">
        <v>116</v>
      </c>
      <c r="E5" s="72" t="s">
        <v>117</v>
      </c>
      <c r="F5" s="72" t="s">
        <v>52</v>
      </c>
      <c r="G5" s="72" t="s">
        <v>25</v>
      </c>
      <c r="H5" s="72" t="s">
        <v>115</v>
      </c>
      <c r="I5" s="72" t="s">
        <v>118</v>
      </c>
    </row>
    <row r="6" spans="1:33">
      <c r="A6" s="72" t="s">
        <v>7</v>
      </c>
      <c r="C6" s="72" t="s">
        <v>41</v>
      </c>
      <c r="D6" s="72" t="s">
        <v>119</v>
      </c>
      <c r="E6" s="72" t="s">
        <v>120</v>
      </c>
      <c r="F6" s="72" t="s">
        <v>52</v>
      </c>
      <c r="G6" s="72" t="s">
        <v>25</v>
      </c>
      <c r="H6" s="72" t="s">
        <v>115</v>
      </c>
      <c r="I6" s="72" t="s">
        <v>121</v>
      </c>
    </row>
    <row r="7" spans="1:33">
      <c r="A7" s="72" t="s">
        <v>7</v>
      </c>
    </row>
    <row r="8" spans="1:33">
      <c r="A8" s="72" t="s">
        <v>7</v>
      </c>
    </row>
    <row r="9" spans="1:33">
      <c r="A9" s="72" t="s">
        <v>7</v>
      </c>
    </row>
    <row r="10" spans="1:33">
      <c r="A10" s="72" t="s">
        <v>7</v>
      </c>
    </row>
    <row r="11" spans="1:33">
      <c r="A11" s="72" t="s">
        <v>7</v>
      </c>
      <c r="C11" s="72" t="s">
        <v>27</v>
      </c>
      <c r="E11" s="72" t="s">
        <v>122</v>
      </c>
    </row>
    <row r="12" spans="1:33">
      <c r="A12" s="72" t="s">
        <v>7</v>
      </c>
      <c r="C12" s="72" t="s">
        <v>28</v>
      </c>
      <c r="E12" s="72" t="s">
        <v>123</v>
      </c>
    </row>
    <row r="13" spans="1:33">
      <c r="A13" s="72" t="s">
        <v>7</v>
      </c>
      <c r="C13" s="72" t="s">
        <v>42</v>
      </c>
      <c r="E13" s="72" t="s">
        <v>124</v>
      </c>
    </row>
    <row r="14" spans="1:33">
      <c r="A14" s="72" t="s">
        <v>7</v>
      </c>
      <c r="C14" s="72" t="s">
        <v>39</v>
      </c>
      <c r="E14" s="72" t="s">
        <v>125</v>
      </c>
    </row>
    <row r="15" spans="1:33">
      <c r="A15" s="72" t="s">
        <v>7</v>
      </c>
      <c r="C15" s="72" t="s">
        <v>43</v>
      </c>
      <c r="E15" s="72" t="s">
        <v>126</v>
      </c>
    </row>
    <row r="16" spans="1:33">
      <c r="A16" s="72" t="s">
        <v>7</v>
      </c>
      <c r="C16" s="72" t="s">
        <v>44</v>
      </c>
      <c r="E16" s="72" t="s">
        <v>127</v>
      </c>
    </row>
    <row r="17" spans="1:42">
      <c r="A17" s="72" t="s">
        <v>7</v>
      </c>
    </row>
    <row r="18" spans="1:42">
      <c r="A18" s="72" t="s">
        <v>7</v>
      </c>
    </row>
    <row r="21" spans="1:42">
      <c r="K21" s="72" t="s">
        <v>76</v>
      </c>
    </row>
    <row r="23" spans="1:42">
      <c r="E23" s="72" t="s">
        <v>29</v>
      </c>
      <c r="K23" s="72" t="s">
        <v>78</v>
      </c>
      <c r="L23" s="72" t="s">
        <v>79</v>
      </c>
      <c r="M23" s="72" t="s">
        <v>14</v>
      </c>
      <c r="N23" s="72" t="s">
        <v>16</v>
      </c>
      <c r="O23" s="72" t="s">
        <v>30</v>
      </c>
      <c r="P23" s="72" t="s">
        <v>98</v>
      </c>
      <c r="Q23" s="72" t="s">
        <v>80</v>
      </c>
      <c r="R23" s="72" t="s">
        <v>31</v>
      </c>
      <c r="S23" s="72" t="s">
        <v>38</v>
      </c>
      <c r="T23" s="72" t="s">
        <v>34</v>
      </c>
      <c r="U23" s="72" t="s">
        <v>15</v>
      </c>
      <c r="V23" s="72" t="s">
        <v>17</v>
      </c>
      <c r="W23" s="72" t="s">
        <v>81</v>
      </c>
      <c r="X23" s="72" t="s">
        <v>82</v>
      </c>
      <c r="Y23" s="72" t="s">
        <v>36</v>
      </c>
      <c r="Z23" s="72" t="s">
        <v>12</v>
      </c>
      <c r="AA23" s="72" t="s">
        <v>32</v>
      </c>
      <c r="AB23" s="72" t="s">
        <v>13</v>
      </c>
      <c r="AC23" s="72" t="s">
        <v>57</v>
      </c>
      <c r="AD23" s="72" t="s">
        <v>58</v>
      </c>
      <c r="AE23" s="72" t="s">
        <v>83</v>
      </c>
      <c r="AF23" s="72" t="s">
        <v>84</v>
      </c>
      <c r="AG23" s="72" t="s">
        <v>85</v>
      </c>
      <c r="AH23" s="72" t="s">
        <v>86</v>
      </c>
      <c r="AI23" s="72" t="s">
        <v>87</v>
      </c>
      <c r="AJ23" s="72" t="s">
        <v>88</v>
      </c>
      <c r="AK23" s="72" t="s">
        <v>89</v>
      </c>
      <c r="AL23" s="72" t="s">
        <v>90</v>
      </c>
      <c r="AM23" s="72" t="s">
        <v>91</v>
      </c>
      <c r="AN23" s="72" t="s">
        <v>92</v>
      </c>
      <c r="AO23" s="72" t="s">
        <v>93</v>
      </c>
      <c r="AP23" s="72" t="s">
        <v>94</v>
      </c>
    </row>
    <row r="24" spans="1:42">
      <c r="B24" s="72" t="s">
        <v>128</v>
      </c>
      <c r="C24" s="72" t="s">
        <v>48</v>
      </c>
      <c r="E24" s="72" t="s">
        <v>129</v>
      </c>
      <c r="K24" s="72" t="s">
        <v>130</v>
      </c>
      <c r="L24" s="72" t="s">
        <v>131</v>
      </c>
      <c r="M24" s="72" t="s">
        <v>148</v>
      </c>
      <c r="N24" s="72" t="s">
        <v>149</v>
      </c>
      <c r="O24" s="72" t="s">
        <v>150</v>
      </c>
      <c r="P24" s="72" t="s">
        <v>151</v>
      </c>
      <c r="R24" s="72" t="s">
        <v>152</v>
      </c>
      <c r="S24" s="72" t="s">
        <v>153</v>
      </c>
      <c r="T24" s="72" t="s">
        <v>154</v>
      </c>
      <c r="U24" s="72" t="s">
        <v>155</v>
      </c>
      <c r="V24" s="72" t="s">
        <v>156</v>
      </c>
      <c r="W24" s="72" t="s">
        <v>157</v>
      </c>
      <c r="X24" s="72" t="s">
        <v>158</v>
      </c>
      <c r="Y24" s="72" t="s">
        <v>159</v>
      </c>
      <c r="Z24" s="72" t="s">
        <v>160</v>
      </c>
      <c r="AA24" s="72" t="s">
        <v>161</v>
      </c>
      <c r="AB24" s="72" t="s">
        <v>162</v>
      </c>
      <c r="AC24" s="72" t="s">
        <v>163</v>
      </c>
      <c r="AD24" s="72" t="s">
        <v>164</v>
      </c>
      <c r="AE24" s="72" t="s">
        <v>165</v>
      </c>
      <c r="AF24" s="72" t="s">
        <v>164</v>
      </c>
      <c r="AG24" s="72" t="s">
        <v>96</v>
      </c>
      <c r="AH24" s="72" t="s">
        <v>166</v>
      </c>
      <c r="AI24" s="72" t="s">
        <v>95</v>
      </c>
      <c r="AJ24" s="72" t="s">
        <v>97</v>
      </c>
      <c r="AK24" s="72" t="s">
        <v>167</v>
      </c>
      <c r="AL24" s="72" t="s">
        <v>168</v>
      </c>
      <c r="AM24" s="72" t="s">
        <v>169</v>
      </c>
      <c r="AN24" s="72" t="s">
        <v>170</v>
      </c>
      <c r="AO24" s="72" t="s">
        <v>171</v>
      </c>
      <c r="AP24" s="72" t="s">
        <v>172</v>
      </c>
    </row>
    <row r="25" spans="1:42">
      <c r="B25" s="72" t="s">
        <v>132</v>
      </c>
      <c r="C25" s="72" t="s">
        <v>49</v>
      </c>
      <c r="E25" s="72" t="s">
        <v>133</v>
      </c>
      <c r="K25" s="72" t="s">
        <v>173</v>
      </c>
      <c r="L25" s="72" t="s">
        <v>174</v>
      </c>
      <c r="O25" s="72" t="s">
        <v>175</v>
      </c>
      <c r="R25" s="72" t="s">
        <v>176</v>
      </c>
      <c r="S25" s="72" t="s">
        <v>177</v>
      </c>
      <c r="T25" s="72" t="s">
        <v>178</v>
      </c>
      <c r="V25" s="72" t="s">
        <v>179</v>
      </c>
      <c r="Y25" s="72" t="s">
        <v>178</v>
      </c>
      <c r="Z25" s="72" t="s">
        <v>180</v>
      </c>
      <c r="AA25" s="72" t="s">
        <v>181</v>
      </c>
      <c r="AB25" s="72" t="s">
        <v>182</v>
      </c>
      <c r="AC25" s="72" t="s">
        <v>183</v>
      </c>
      <c r="AD25" s="72" t="s">
        <v>184</v>
      </c>
      <c r="AE25" s="72" t="s">
        <v>185</v>
      </c>
      <c r="AF25" s="72" t="s">
        <v>186</v>
      </c>
      <c r="AG25" s="72" t="s">
        <v>187</v>
      </c>
      <c r="AH25" s="72" t="s">
        <v>188</v>
      </c>
    </row>
    <row r="26" spans="1:42">
      <c r="B26" s="72" t="s">
        <v>134</v>
      </c>
      <c r="C26" s="72" t="s">
        <v>50</v>
      </c>
      <c r="E26" s="72" t="s">
        <v>135</v>
      </c>
      <c r="K26" s="72" t="s">
        <v>189</v>
      </c>
      <c r="L26" s="72" t="s">
        <v>190</v>
      </c>
      <c r="O26" s="72" t="s">
        <v>191</v>
      </c>
      <c r="R26" s="72" t="s">
        <v>192</v>
      </c>
      <c r="S26" s="72" t="s">
        <v>193</v>
      </c>
      <c r="T26" s="72" t="s">
        <v>194</v>
      </c>
      <c r="V26" s="72" t="s">
        <v>195</v>
      </c>
      <c r="Y26" s="72" t="s">
        <v>194</v>
      </c>
      <c r="Z26" s="72" t="s">
        <v>196</v>
      </c>
      <c r="AA26" s="72" t="s">
        <v>197</v>
      </c>
      <c r="AB26" s="72" t="s">
        <v>198</v>
      </c>
      <c r="AC26" s="72" t="s">
        <v>199</v>
      </c>
      <c r="AD26" s="72" t="s">
        <v>200</v>
      </c>
      <c r="AE26" s="72" t="s">
        <v>201</v>
      </c>
      <c r="AF26" s="72" t="s">
        <v>202</v>
      </c>
      <c r="AG26" s="72" t="s">
        <v>203</v>
      </c>
      <c r="AH26" s="72" t="s">
        <v>204</v>
      </c>
    </row>
    <row r="28" spans="1:42">
      <c r="AC28" s="72" t="s">
        <v>136</v>
      </c>
      <c r="AD28" s="7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11F8-A228-4EB5-A05E-F43F264B1559}">
  <dimension ref="A1:AP28"/>
  <sheetViews>
    <sheetView workbookViewId="0"/>
  </sheetViews>
  <sheetFormatPr defaultRowHeight="15"/>
  <sheetData>
    <row r="1" spans="1:33">
      <c r="A1" s="72" t="s">
        <v>143</v>
      </c>
      <c r="B1" s="72" t="s">
        <v>46</v>
      </c>
      <c r="C1" s="72" t="s">
        <v>7</v>
      </c>
      <c r="D1" s="72" t="s">
        <v>7</v>
      </c>
      <c r="E1" s="72" t="s">
        <v>7</v>
      </c>
      <c r="F1" s="72" t="s">
        <v>7</v>
      </c>
      <c r="G1" s="72" t="s">
        <v>7</v>
      </c>
      <c r="H1" s="72" t="s">
        <v>7</v>
      </c>
      <c r="I1" s="72" t="s">
        <v>7</v>
      </c>
      <c r="J1" s="72" t="s">
        <v>53</v>
      </c>
      <c r="K1" s="72" t="s">
        <v>18</v>
      </c>
      <c r="L1" s="72" t="s">
        <v>18</v>
      </c>
      <c r="O1" s="72" t="s">
        <v>18</v>
      </c>
      <c r="P1" s="72" t="s">
        <v>18</v>
      </c>
      <c r="R1" s="72" t="s">
        <v>18</v>
      </c>
      <c r="S1" s="72" t="s">
        <v>18</v>
      </c>
      <c r="T1" s="72" t="s">
        <v>18</v>
      </c>
      <c r="V1" s="72" t="s">
        <v>18</v>
      </c>
      <c r="W1" s="72" t="s">
        <v>18</v>
      </c>
      <c r="Y1" s="72" t="s">
        <v>7</v>
      </c>
      <c r="Z1" s="72" t="s">
        <v>7</v>
      </c>
      <c r="AA1" s="72" t="s">
        <v>18</v>
      </c>
      <c r="AB1" s="72" t="s">
        <v>18</v>
      </c>
      <c r="AE1" s="72" t="s">
        <v>18</v>
      </c>
      <c r="AG1" s="72" t="s">
        <v>18</v>
      </c>
    </row>
    <row r="2" spans="1:33">
      <c r="A2" s="72" t="s">
        <v>7</v>
      </c>
      <c r="D2" s="72" t="s">
        <v>19</v>
      </c>
      <c r="E2" s="72" t="s">
        <v>112</v>
      </c>
    </row>
    <row r="3" spans="1:33">
      <c r="A3" s="72" t="s">
        <v>7</v>
      </c>
      <c r="D3" s="72" t="s">
        <v>22</v>
      </c>
      <c r="E3" s="72" t="s">
        <v>20</v>
      </c>
      <c r="F3" s="72" t="s">
        <v>21</v>
      </c>
      <c r="G3" s="72" t="s">
        <v>23</v>
      </c>
      <c r="H3" s="72" t="s">
        <v>47</v>
      </c>
      <c r="I3" s="72" t="s">
        <v>24</v>
      </c>
    </row>
    <row r="4" spans="1:33">
      <c r="A4" s="72" t="s">
        <v>7</v>
      </c>
      <c r="C4" s="72" t="s">
        <v>11</v>
      </c>
      <c r="D4" s="72" t="s">
        <v>113</v>
      </c>
      <c r="E4" s="72" t="s">
        <v>114</v>
      </c>
      <c r="F4" s="72" t="s">
        <v>51</v>
      </c>
      <c r="G4" s="72" t="s">
        <v>25</v>
      </c>
      <c r="H4" s="72" t="s">
        <v>115</v>
      </c>
    </row>
    <row r="5" spans="1:33">
      <c r="A5" s="72" t="s">
        <v>7</v>
      </c>
      <c r="C5" s="72" t="s">
        <v>10</v>
      </c>
      <c r="D5" s="72" t="s">
        <v>116</v>
      </c>
      <c r="E5" s="72" t="s">
        <v>117</v>
      </c>
      <c r="F5" s="72" t="s">
        <v>52</v>
      </c>
      <c r="G5" s="72" t="s">
        <v>25</v>
      </c>
      <c r="H5" s="72" t="s">
        <v>115</v>
      </c>
      <c r="I5" s="72" t="s">
        <v>118</v>
      </c>
    </row>
    <row r="6" spans="1:33">
      <c r="A6" s="72" t="s">
        <v>7</v>
      </c>
      <c r="C6" s="72" t="s">
        <v>41</v>
      </c>
      <c r="D6" s="72" t="s">
        <v>119</v>
      </c>
      <c r="E6" s="72" t="s">
        <v>120</v>
      </c>
      <c r="F6" s="72" t="s">
        <v>52</v>
      </c>
      <c r="G6" s="72" t="s">
        <v>25</v>
      </c>
      <c r="H6" s="72" t="s">
        <v>115</v>
      </c>
      <c r="I6" s="72" t="s">
        <v>121</v>
      </c>
    </row>
    <row r="7" spans="1:33">
      <c r="A7" s="72" t="s">
        <v>7</v>
      </c>
    </row>
    <row r="8" spans="1:33">
      <c r="A8" s="72" t="s">
        <v>7</v>
      </c>
    </row>
    <row r="9" spans="1:33">
      <c r="A9" s="72" t="s">
        <v>7</v>
      </c>
    </row>
    <row r="10" spans="1:33">
      <c r="A10" s="72" t="s">
        <v>7</v>
      </c>
    </row>
    <row r="11" spans="1:33">
      <c r="A11" s="72" t="s">
        <v>7</v>
      </c>
      <c r="C11" s="72" t="s">
        <v>27</v>
      </c>
      <c r="E11" s="72" t="s">
        <v>122</v>
      </c>
    </row>
    <row r="12" spans="1:33">
      <c r="A12" s="72" t="s">
        <v>7</v>
      </c>
      <c r="C12" s="72" t="s">
        <v>28</v>
      </c>
      <c r="E12" s="72" t="s">
        <v>123</v>
      </c>
    </row>
    <row r="13" spans="1:33">
      <c r="A13" s="72" t="s">
        <v>7</v>
      </c>
      <c r="C13" s="72" t="s">
        <v>42</v>
      </c>
      <c r="E13" s="72" t="s">
        <v>124</v>
      </c>
    </row>
    <row r="14" spans="1:33">
      <c r="A14" s="72" t="s">
        <v>7</v>
      </c>
      <c r="C14" s="72" t="s">
        <v>39</v>
      </c>
      <c r="E14" s="72" t="s">
        <v>125</v>
      </c>
    </row>
    <row r="15" spans="1:33">
      <c r="A15" s="72" t="s">
        <v>7</v>
      </c>
      <c r="C15" s="72" t="s">
        <v>43</v>
      </c>
      <c r="E15" s="72" t="s">
        <v>126</v>
      </c>
    </row>
    <row r="16" spans="1:33">
      <c r="A16" s="72" t="s">
        <v>7</v>
      </c>
      <c r="C16" s="72" t="s">
        <v>44</v>
      </c>
      <c r="E16" s="72" t="s">
        <v>127</v>
      </c>
    </row>
    <row r="17" spans="1:42">
      <c r="A17" s="72" t="s">
        <v>7</v>
      </c>
    </row>
    <row r="18" spans="1:42">
      <c r="A18" s="72" t="s">
        <v>7</v>
      </c>
    </row>
    <row r="21" spans="1:42">
      <c r="K21" s="72" t="s">
        <v>76</v>
      </c>
    </row>
    <row r="23" spans="1:42">
      <c r="E23" s="72" t="s">
        <v>29</v>
      </c>
      <c r="K23" s="72" t="s">
        <v>78</v>
      </c>
      <c r="L23" s="72" t="s">
        <v>79</v>
      </c>
      <c r="M23" s="72" t="s">
        <v>14</v>
      </c>
      <c r="N23" s="72" t="s">
        <v>16</v>
      </c>
      <c r="O23" s="72" t="s">
        <v>30</v>
      </c>
      <c r="P23" s="72" t="s">
        <v>98</v>
      </c>
      <c r="Q23" s="72" t="s">
        <v>80</v>
      </c>
      <c r="R23" s="72" t="s">
        <v>31</v>
      </c>
      <c r="S23" s="72" t="s">
        <v>38</v>
      </c>
      <c r="T23" s="72" t="s">
        <v>34</v>
      </c>
      <c r="U23" s="72" t="s">
        <v>15</v>
      </c>
      <c r="V23" s="72" t="s">
        <v>17</v>
      </c>
      <c r="W23" s="72" t="s">
        <v>81</v>
      </c>
      <c r="X23" s="72" t="s">
        <v>82</v>
      </c>
      <c r="Y23" s="72" t="s">
        <v>36</v>
      </c>
      <c r="Z23" s="72" t="s">
        <v>12</v>
      </c>
      <c r="AA23" s="72" t="s">
        <v>32</v>
      </c>
      <c r="AB23" s="72" t="s">
        <v>13</v>
      </c>
      <c r="AC23" s="72" t="s">
        <v>57</v>
      </c>
      <c r="AD23" s="72" t="s">
        <v>58</v>
      </c>
      <c r="AE23" s="72" t="s">
        <v>83</v>
      </c>
      <c r="AF23" s="72" t="s">
        <v>84</v>
      </c>
      <c r="AG23" s="72" t="s">
        <v>85</v>
      </c>
      <c r="AH23" s="72" t="s">
        <v>86</v>
      </c>
      <c r="AI23" s="72" t="s">
        <v>87</v>
      </c>
      <c r="AJ23" s="72" t="s">
        <v>88</v>
      </c>
      <c r="AK23" s="72" t="s">
        <v>89</v>
      </c>
      <c r="AL23" s="72" t="s">
        <v>90</v>
      </c>
      <c r="AM23" s="72" t="s">
        <v>91</v>
      </c>
      <c r="AN23" s="72" t="s">
        <v>92</v>
      </c>
      <c r="AO23" s="72" t="s">
        <v>93</v>
      </c>
      <c r="AP23" s="72" t="s">
        <v>94</v>
      </c>
    </row>
    <row r="24" spans="1:42">
      <c r="B24" s="72" t="s">
        <v>128</v>
      </c>
      <c r="C24" s="72" t="s">
        <v>48</v>
      </c>
      <c r="E24" s="72" t="s">
        <v>129</v>
      </c>
      <c r="K24" s="72" t="s">
        <v>130</v>
      </c>
      <c r="L24" s="72" t="s">
        <v>131</v>
      </c>
      <c r="M24" s="72" t="s">
        <v>148</v>
      </c>
      <c r="N24" s="72" t="s">
        <v>149</v>
      </c>
      <c r="O24" s="72" t="s">
        <v>150</v>
      </c>
      <c r="P24" s="72" t="s">
        <v>151</v>
      </c>
      <c r="R24" s="72" t="s">
        <v>152</v>
      </c>
      <c r="S24" s="72" t="s">
        <v>153</v>
      </c>
      <c r="T24" s="72" t="s">
        <v>154</v>
      </c>
      <c r="U24" s="72" t="s">
        <v>155</v>
      </c>
      <c r="V24" s="72" t="s">
        <v>156</v>
      </c>
      <c r="W24" s="72" t="s">
        <v>157</v>
      </c>
      <c r="X24" s="72" t="s">
        <v>158</v>
      </c>
      <c r="Y24" s="72" t="s">
        <v>159</v>
      </c>
      <c r="Z24" s="72" t="s">
        <v>160</v>
      </c>
      <c r="AA24" s="72" t="s">
        <v>161</v>
      </c>
      <c r="AB24" s="72" t="s">
        <v>162</v>
      </c>
      <c r="AC24" s="72" t="s">
        <v>163</v>
      </c>
      <c r="AD24" s="72" t="s">
        <v>164</v>
      </c>
      <c r="AE24" s="72" t="s">
        <v>165</v>
      </c>
      <c r="AF24" s="72" t="s">
        <v>164</v>
      </c>
      <c r="AG24" s="72" t="s">
        <v>96</v>
      </c>
      <c r="AH24" s="72" t="s">
        <v>166</v>
      </c>
      <c r="AI24" s="72" t="s">
        <v>95</v>
      </c>
      <c r="AJ24" s="72" t="s">
        <v>97</v>
      </c>
      <c r="AK24" s="72" t="s">
        <v>167</v>
      </c>
      <c r="AL24" s="72" t="s">
        <v>168</v>
      </c>
      <c r="AM24" s="72" t="s">
        <v>169</v>
      </c>
      <c r="AN24" s="72" t="s">
        <v>170</v>
      </c>
      <c r="AO24" s="72" t="s">
        <v>171</v>
      </c>
      <c r="AP24" s="72" t="s">
        <v>172</v>
      </c>
    </row>
    <row r="25" spans="1:42">
      <c r="B25" s="72" t="s">
        <v>132</v>
      </c>
      <c r="C25" s="72" t="s">
        <v>49</v>
      </c>
      <c r="E25" s="72" t="s">
        <v>133</v>
      </c>
      <c r="K25" s="72" t="s">
        <v>173</v>
      </c>
      <c r="L25" s="72" t="s">
        <v>174</v>
      </c>
      <c r="O25" s="72" t="s">
        <v>175</v>
      </c>
      <c r="R25" s="72" t="s">
        <v>176</v>
      </c>
      <c r="S25" s="72" t="s">
        <v>177</v>
      </c>
      <c r="T25" s="72" t="s">
        <v>178</v>
      </c>
      <c r="V25" s="72" t="s">
        <v>179</v>
      </c>
      <c r="Y25" s="72" t="s">
        <v>178</v>
      </c>
      <c r="Z25" s="72" t="s">
        <v>180</v>
      </c>
      <c r="AA25" s="72" t="s">
        <v>181</v>
      </c>
      <c r="AB25" s="72" t="s">
        <v>182</v>
      </c>
      <c r="AC25" s="72" t="s">
        <v>183</v>
      </c>
      <c r="AD25" s="72" t="s">
        <v>184</v>
      </c>
      <c r="AE25" s="72" t="s">
        <v>185</v>
      </c>
      <c r="AF25" s="72" t="s">
        <v>186</v>
      </c>
      <c r="AG25" s="72" t="s">
        <v>187</v>
      </c>
      <c r="AH25" s="72" t="s">
        <v>188</v>
      </c>
    </row>
    <row r="26" spans="1:42">
      <c r="B26" s="72" t="s">
        <v>134</v>
      </c>
      <c r="C26" s="72" t="s">
        <v>50</v>
      </c>
      <c r="E26" s="72" t="s">
        <v>135</v>
      </c>
      <c r="K26" s="72" t="s">
        <v>189</v>
      </c>
      <c r="L26" s="72" t="s">
        <v>190</v>
      </c>
      <c r="O26" s="72" t="s">
        <v>191</v>
      </c>
      <c r="R26" s="72" t="s">
        <v>192</v>
      </c>
      <c r="S26" s="72" t="s">
        <v>193</v>
      </c>
      <c r="T26" s="72" t="s">
        <v>194</v>
      </c>
      <c r="V26" s="72" t="s">
        <v>195</v>
      </c>
      <c r="Y26" s="72" t="s">
        <v>194</v>
      </c>
      <c r="Z26" s="72" t="s">
        <v>196</v>
      </c>
      <c r="AA26" s="72" t="s">
        <v>197</v>
      </c>
      <c r="AB26" s="72" t="s">
        <v>198</v>
      </c>
      <c r="AC26" s="72" t="s">
        <v>199</v>
      </c>
      <c r="AD26" s="72" t="s">
        <v>200</v>
      </c>
      <c r="AE26" s="72" t="s">
        <v>201</v>
      </c>
      <c r="AF26" s="72" t="s">
        <v>202</v>
      </c>
      <c r="AG26" s="72" t="s">
        <v>203</v>
      </c>
      <c r="AH26" s="72" t="s">
        <v>204</v>
      </c>
    </row>
    <row r="28" spans="1:42">
      <c r="AC28" s="72" t="s">
        <v>136</v>
      </c>
      <c r="AD28" s="72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4855-1CA0-45FF-8411-5F7FF7EEE11D}">
  <dimension ref="A1:E26"/>
  <sheetViews>
    <sheetView workbookViewId="0"/>
  </sheetViews>
  <sheetFormatPr defaultRowHeight="15"/>
  <sheetData>
    <row r="1" spans="1:5">
      <c r="A1" s="72" t="s">
        <v>145</v>
      </c>
      <c r="B1" s="72" t="s">
        <v>1</v>
      </c>
      <c r="C1" s="72" t="s">
        <v>2</v>
      </c>
      <c r="D1" s="72" t="s">
        <v>3</v>
      </c>
    </row>
    <row r="2" spans="1:5">
      <c r="B2" s="72" t="s">
        <v>19</v>
      </c>
      <c r="C2" s="72" t="s">
        <v>4</v>
      </c>
    </row>
    <row r="3" spans="1:5">
      <c r="A3" s="72" t="s">
        <v>0</v>
      </c>
      <c r="B3" s="72" t="s">
        <v>5</v>
      </c>
      <c r="C3" s="72" t="s">
        <v>231</v>
      </c>
    </row>
    <row r="4" spans="1:5">
      <c r="A4" s="72" t="s">
        <v>0</v>
      </c>
      <c r="B4" s="72" t="s">
        <v>6</v>
      </c>
      <c r="C4" s="72" t="s">
        <v>232</v>
      </c>
    </row>
    <row r="5" spans="1:5">
      <c r="A5" s="72" t="s">
        <v>0</v>
      </c>
      <c r="B5" s="72" t="s">
        <v>26</v>
      </c>
      <c r="C5" s="72" t="s">
        <v>100</v>
      </c>
      <c r="D5" s="72" t="s">
        <v>101</v>
      </c>
      <c r="E5" s="72" t="s">
        <v>45</v>
      </c>
    </row>
    <row r="8" spans="1:5">
      <c r="A8" s="72" t="s">
        <v>8</v>
      </c>
      <c r="C8" s="72" t="s">
        <v>102</v>
      </c>
    </row>
    <row r="9" spans="1:5">
      <c r="A9" s="72" t="s">
        <v>9</v>
      </c>
      <c r="C9" s="72" t="s">
        <v>103</v>
      </c>
    </row>
    <row r="10" spans="1:5">
      <c r="B10" s="72" t="s">
        <v>42</v>
      </c>
      <c r="C10" s="72" t="s">
        <v>104</v>
      </c>
    </row>
    <row r="11" spans="1:5">
      <c r="B11" s="72" t="s">
        <v>39</v>
      </c>
      <c r="C11" s="72" t="s">
        <v>104</v>
      </c>
    </row>
    <row r="12" spans="1:5">
      <c r="B12" s="72" t="s">
        <v>43</v>
      </c>
      <c r="C12" s="72" t="s">
        <v>105</v>
      </c>
    </row>
    <row r="13" spans="1:5">
      <c r="B13" s="72" t="s">
        <v>44</v>
      </c>
      <c r="C13" s="72" t="s">
        <v>106</v>
      </c>
      <c r="D13" s="72" t="s">
        <v>107</v>
      </c>
    </row>
    <row r="14" spans="1:5">
      <c r="D14" s="72" t="s">
        <v>108</v>
      </c>
    </row>
    <row r="15" spans="1:5">
      <c r="D15" s="72" t="s">
        <v>141</v>
      </c>
    </row>
    <row r="23" spans="3:3">
      <c r="C23" s="72" t="s">
        <v>77</v>
      </c>
    </row>
    <row r="24" spans="3:3">
      <c r="C24" s="72" t="s">
        <v>109</v>
      </c>
    </row>
    <row r="25" spans="3:3">
      <c r="C25" s="72" t="s">
        <v>110</v>
      </c>
    </row>
    <row r="26" spans="3:3">
      <c r="C26" s="7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2025-10-08T10:51:34Z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