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8_{7C82D90D-36D1-4B62-B27A-64AD0E84BE2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Z30" i="2"/>
  <c r="AB30" i="2"/>
  <c r="R30" i="2"/>
  <c r="Q30" i="2"/>
  <c r="K30" i="2"/>
  <c r="E24" i="2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D26" i="2"/>
  <c r="AG26" i="2"/>
  <c r="AH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D27" i="2"/>
  <c r="AG27" i="2"/>
  <c r="AH27" i="2"/>
  <c r="AL27" i="2"/>
  <c r="E28" i="2"/>
  <c r="M28" i="2"/>
  <c r="N28" i="2"/>
  <c r="O28" i="2"/>
  <c r="Q28" i="2"/>
  <c r="R28" i="2"/>
  <c r="T28" i="2"/>
  <c r="U28" i="2"/>
  <c r="X28" i="2"/>
  <c r="Y28" i="2"/>
  <c r="Z28" i="2"/>
  <c r="AA28" i="2"/>
  <c r="AB28" i="2"/>
  <c r="AD28" i="2"/>
  <c r="AH28" i="2"/>
  <c r="AI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H29" i="2"/>
  <c r="AI29" i="2"/>
  <c r="D5" i="1"/>
  <c r="B27" i="2"/>
  <c r="B26" i="2"/>
  <c r="B25" i="2"/>
  <c r="E15" i="2"/>
  <c r="E14" i="2"/>
  <c r="E12" i="2"/>
  <c r="H6" i="2"/>
  <c r="H5" i="2"/>
  <c r="H4" i="2"/>
  <c r="E2" i="2"/>
  <c r="D13" i="1"/>
  <c r="C13" i="1" s="1"/>
  <c r="E16" i="2" s="1"/>
  <c r="C12" i="1"/>
  <c r="C11" i="1"/>
  <c r="C10" i="1"/>
  <c r="E13" i="2" s="1"/>
  <c r="C5" i="1"/>
  <c r="C4" i="1"/>
  <c r="C3" i="1"/>
  <c r="C8" i="1" s="1"/>
  <c r="D4" i="2" l="1"/>
  <c r="E4" i="2" s="1"/>
  <c r="D6" i="2"/>
  <c r="D5" i="2"/>
  <c r="I5" i="2"/>
  <c r="I6" i="2"/>
  <c r="C9" i="1"/>
  <c r="E11" i="2" s="1"/>
  <c r="E6" i="2" l="1"/>
  <c r="B29" i="2"/>
  <c r="E5" i="2"/>
  <c r="B24" i="2"/>
  <c r="B28" i="2" l="1"/>
</calcChain>
</file>

<file path=xl/sharedStrings.xml><?xml version="1.0" encoding="utf-8"?>
<sst xmlns="http://schemas.openxmlformats.org/spreadsheetml/2006/main" count="987" uniqueCount="299">
  <si>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</si>
  <si>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</si>
  <si>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</si>
  <si>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</si>
  <si>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</si>
  <si>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</si>
  <si>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</si>
  <si>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</si>
  <si>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</si>
  <si>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</si>
  <si>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</si>
  <si>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</si>
  <si>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</si>
  <si>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</si>
  <si>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</si>
  <si>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</si>
  <si>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</si>
  <si>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</si>
  <si>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</si>
  <si>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</si>
  <si>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</si>
  <si>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</si>
  <si>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</si>
  <si>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</si>
  <si>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</si>
  <si>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</si>
  <si>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</si>
  <si>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</si>
  <si>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</si>
  <si>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</si>
  <si>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</si>
  <si>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</si>
  <si>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</si>
  <si>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</si>
  <si>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</si>
  <si>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</si>
  <si>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</si>
  <si>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</si>
  <si>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</si>
  <si>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</si>
  <si>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</si>
  <si>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</si>
  <si>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</si>
  <si>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</si>
  <si>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</si>
  <si>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</si>
  <si>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</si>
  <si>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</si>
  <si>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</si>
  <si>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</si>
  <si>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</si>
  <si>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</si>
  <si>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</si>
  <si>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</si>
  <si>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</si>
  <si>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</si>
  <si>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</si>
  <si>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</si>
  <si>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</si>
  <si>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</si>
  <si>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</si>
  <si>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</si>
  <si>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</si>
  <si>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</si>
  <si>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</si>
  <si>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</si>
  <si>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</si>
  <si>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</si>
  <si>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</si>
  <si>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</si>
  <si>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</si>
  <si>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</si>
  <si>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</si>
  <si>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</si>
  <si>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</si>
  <si>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</si>
  <si>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</si>
  <si>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</si>
  <si>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</si>
  <si>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</si>
  <si>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</si>
  <si>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</si>
  <si>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</si>
  <si>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</si>
  <si>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</si>
  <si>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</si>
  <si>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</si>
  <si>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</si>
  <si>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</si>
  <si>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</si>
  <si>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</si>
  <si>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</si>
  <si>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</si>
  <si>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</si>
  <si>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</si>
  <si>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</si>
  <si>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</si>
  <si>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</si>
  <si>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</si>
  <si>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</si>
  <si>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</si>
  <si>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</si>
  <si>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</si>
  <si>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</si>
  <si>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</si>
  <si>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</si>
  <si>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</si>
  <si>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</si>
  <si>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</si>
  <si>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</si>
  <si>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</si>
  <si>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</si>
  <si>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</si>
  <si>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</si>
  <si>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</si>
  <si>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</si>
  <si>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</si>
  <si>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</si>
  <si>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</si>
  <si>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</si>
  <si>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</si>
  <si>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</si>
  <si>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</si>
  <si>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</si>
  <si>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</si>
  <si>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</si>
  <si>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</si>
  <si>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</si>
  <si>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</si>
  <si>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</si>
  <si>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</si>
  <si>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</si>
  <si>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</si>
  <si>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</si>
  <si>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</si>
  <si>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</si>
  <si>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</si>
  <si>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</si>
  <si>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</si>
  <si>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</si>
  <si>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</si>
  <si>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</si>
  <si>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</si>
  <si>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</si>
  <si>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</si>
  <si>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</si>
  <si>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</si>
  <si>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</si>
  <si>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</si>
  <si>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</si>
  <si>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</si>
  <si>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</si>
  <si>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</si>
  <si>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</si>
  <si>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</si>
  <si>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</si>
  <si>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</si>
  <si>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</si>
  <si>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</si>
  <si>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</si>
  <si>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</si>
  <si>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</si>
  <si>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</si>
  <si>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</si>
  <si>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</si>
  <si>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</si>
  <si>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</si>
  <si>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</si>
  <si>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</si>
  <si>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</si>
  <si>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</si>
  <si>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</si>
  <si>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</si>
  <si>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</si>
  <si>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</si>
  <si>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</si>
  <si>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</si>
  <si>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</si>
  <si>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</si>
  <si>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</si>
  <si>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</si>
  <si>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</si>
  <si>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</si>
  <si>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</si>
  <si>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</si>
  <si>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</si>
  <si>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</si>
  <si>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</si>
  <si>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</si>
  <si>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</si>
  <si>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</si>
  <si>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</si>
  <si>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</si>
  <si>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</si>
  <si>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</si>
  <si>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</si>
  <si>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</si>
  <si>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</si>
  <si>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</si>
  <si>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</si>
  <si>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</si>
  <si>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</si>
  <si>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</si>
  <si>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</si>
  <si>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</si>
  <si>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</si>
  <si>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</si>
  <si>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</si>
  <si>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</si>
  <si>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</si>
  <si>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</si>
  <si>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</si>
  <si>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</si>
  <si>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</si>
  <si>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</si>
  <si>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</si>
  <si>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</si>
  <si>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</si>
  <si>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</si>
  <si>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</si>
  <si>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</si>
  <si>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</si>
  <si>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</si>
  <si>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</si>
  <si>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</si>
  <si>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</si>
  <si>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</si>
  <si>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</si>
  <si>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</si>
  <si>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</si>
  <si>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</si>
  <si>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</si>
  <si>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</si>
  <si>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</si>
  <si>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</si>
  <si>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</si>
  <si>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</si>
  <si>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</si>
  <si>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</si>
  <si>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</si>
  <si>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</si>
  <si>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</si>
  <si>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</si>
  <si>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</si>
  <si>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</si>
  <si>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</si>
  <si>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</si>
  <si>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</si>
  <si>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</si>
  <si>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</si>
  <si>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</si>
  <si>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</si>
  <si>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</si>
  <si>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</si>
  <si>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</si>
  <si>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</si>
  <si>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</si>
  <si>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</si>
  <si>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</si>
  <si>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</si>
  <si>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</si>
  <si>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</si>
  <si>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</si>
  <si>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</si>
  <si>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</si>
  <si>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</si>
  <si>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</si>
  <si>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</si>
  <si>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</si>
  <si>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</si>
  <si>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</si>
  <si>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</si>
  <si>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</si>
  <si>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</si>
  <si>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</si>
  <si>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</si>
  <si>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=IFERROR(NF($E28,"U_PODATE"),"-")</t>
  </si>
  <si>
    <t>=IFERROR(NF($E28,"U_PONO"),"-")</t>
  </si>
  <si>
    <t>=IFERROR(NF($E29,"U_PODATE"),"-")</t>
  </si>
  <si>
    <t>=IFERROR(NF($E29,"U_PONO"),"-")</t>
  </si>
  <si>
    <t>=SUBTOTAL(9,AO24:AO30)</t>
  </si>
  <si>
    <t>=SUBTOTAL(9,AP24:AP30)</t>
  </si>
  <si>
    <t>="01/09/2025"</t>
  </si>
  <si>
    <t>="30/09/2025"</t>
  </si>
  <si>
    <t>="""UICACS"","""",""SQL="",""2=DOCNUM"",""33040110"",""14=CUSTREF"",""7100000043"",""14=U_CUSTREF"",""7100000043"",""15=DOCDATE"",""8/9/2025"",""15=TAXDATE"",""8/9/2025"",""14=CARDCODE"",""CI0099-SGD"",""14=CARDNAME"",""SYNAPXE PTE. LTD."",""14=ITEMCODE"",""MS7JQ-00355GLP"",""14=ITEMNAME"",""MS SQ"&amp;"L SERVER ENTERPRISE CORE SLNG SA 2L"",""10=QUANTITY"",""10.000000"",""14=U_PONO"",""952268"",""15=U_PODATE"",""30/8/2024"",""10=U_TLINTCOS"",""0.000000"",""2=SLPCODE"",""132"",""14=SLPNAME"",""E0001-CS"",""14=MEMO"",""WENDY KUM CHIOU SZE"",""14=CONTACTNAME"",""E-INVOICE(AP DIRECT)"",""10="&amp;"LINETOTAL"",""33760.000000"",""14=U_ENR"","""",""14=U_MSENR"",""S7138270"",""14=U_MSPCN"",""AD5A91AA"",""14=ADDRESS2"",""CLARENCE WANG LU WEI_x000D_SYNAPXE PTE LTD 1 NORTH BUONA VISTA LINK #05-01 ELEMENTUM SINGAPORE 139691_x000D_CLARENCE WANG/JOEL SHEN_x000D_TEL: _x000D_FAX: joel.shen@synapxe.sg_x000D_"&amp;"EMAIL: clarence.wang@synapxe.sg"""</t>
  </si>
  <si>
    <t>="""UICACS"","""",""SQL="",""2=DOCNUM"",""33040110"",""14=CUSTREF"",""7100000043"",""14=U_CUSTREF"",""7100000043"",""15=DOCDATE"",""8/9/2025"",""15=TAXDATE"",""8/9/2025"",""14=CARDCODE"",""CI0099-SGD"",""14=CARDNAME"",""SYNAPXE PTE. LTD."",""14=ITEMCODE"",""MS6VC-01290GLP"",""14=ITEMNAME"",""MS WI"&amp;"N REMOTE DESKTOP SERVICES CAL SLNG SA UCAL"",""10=QUANTITY"",""170.000000"",""14=U_PONO"",""952268"",""15=U_PODATE"",""30/8/2024"",""10=U_TLINTCOS"",""0.000000"",""2=SLPCODE"",""132"",""14=SLPNAME"",""E0001-CS"",""14=MEMO"",""WENDY KUM CHIOU SZE"",""14=CONTACTNAME"",""E-INVOICE(AP DIREC"&amp;"T)"",""10=LINETOTAL"",""5594.700000"",""14=U_ENR"","""",""14=U_MSENR"",""S7138270"",""14=U_MSPCN"",""AD5A91AA"",""14=ADDRESS2"",""CLARENCE WANG LU WEI_x000D_SYNAPXE PTE LTD 1 NORTH BUONA VISTA LINK #05-01 ELEMENTUM SINGAPORE 139691_x000D_CLARENCE WANG/JOEL SHEN_x000D_TEL: _x000D_FAX: joel.shen@syna"&amp;"pxe.sg_x000D_EMAIL: clarence.wang@synapxe.sg"""</t>
  </si>
  <si>
    <t>="""UICACS"","""",""SQL="",""2=DOCNUM"",""33040226"",""14=CUSTREF"",""8100001757"",""14=U_CUSTREF"",""8100001757"",""15=DOCDATE"",""18/9/2025"",""15=TAXDATE"",""18/9/2025"",""14=CARDCODE"",""CI0099-SGD"",""14=CARDNAME"",""SYNAPXE PTE. LTD."",""14=ITEMCODE"",""MS3VU-00043GLP"",""14=ITEMNAME"",""MS "&amp;"MSDN PLATFORMS ALNG LSA"",""10=QUANTITY"",""3.000000"",""14=U_PONO"",""959584"",""15=U_PODATE"",""17/9/2025"",""10=U_TLINTCOS"",""0.000000"",""2=SLPCODE"",""127"",""14=SLPNAME"",""E0001-GH"",""14=MEMO"",""MANZY TOH GUAN HUI"",""14=CONTACTNAME"",""E-INVOICE(AP DIRECT)"",""10=LINETOTAL"",""85"&amp;"80.360000"",""14=U_ENR"","""",""14=U_MSENR"",""S7138270"",""14=U_MSPCN"",""AD5A91AA"",""14=ADDRESS2"",""ARUN PALANITHURAI_x000D_SYNAPXE PTE. LTD. 1 NORTH BUONA VISTA LINK, #05-01 ELEMENTUM SINGAPORE 139691_x000D_ARUN PALANITHURAI_x000D_TEL: 86177034_x000D_FAX: _x000D_EMAIL: arun.palanithurai@synapxe."&amp;"sg"""</t>
  </si>
  <si>
    <t>UIC PO No</t>
  </si>
  <si>
    <t>SA RENEWAL</t>
  </si>
  <si>
    <t>01.09.2025</t>
  </si>
  <si>
    <t>31.08.2026</t>
  </si>
  <si>
    <t>LICENSE WITH SA</t>
  </si>
  <si>
    <t>30.06.2028</t>
  </si>
  <si>
    <t>PO FOR 3 YEARS . BILLING FOR YEAR 2</t>
  </si>
  <si>
    <t xml:space="preserve">  S7138270 </t>
  </si>
  <si>
    <t>AB57EDFE</t>
  </si>
  <si>
    <t>SYNAPXE PTE. LTD   1 NORTH BUONA VISTA LINK, #05-01 ELEMENTUM  SINGAPORE 139691</t>
  </si>
  <si>
    <t>License with software assurance</t>
  </si>
  <si>
    <t>31.10.2027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</si>
</sst>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0.00;[Red]0.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166" fontId="15" fillId="0" borderId="0" xfId="0" applyNumberFormat="1" applyFont="1"/>
    <xf numFmtId="166" fontId="15" fillId="0" borderId="0" xfId="0" applyNumberFormat="1" applyFont="1" applyAlignment="1">
      <alignment horizontal="left"/>
    </xf>
    <xf numFmtId="168" fontId="15" fillId="0" borderId="0" xfId="0" applyNumberFormat="1" applyFont="1"/>
    <xf numFmtId="0" fontId="15" fillId="0" borderId="0" xfId="0" applyFont="1" applyAlignment="1">
      <alignment horizontal="center"/>
    </xf>
    <xf numFmtId="40" fontId="0" fillId="0" borderId="0" xfId="2" applyNumberFormat="1" applyFont="1" applyAlignment="1">
      <alignment horizontal="center" vertical="top"/>
    </xf>
    <xf numFmtId="15" fontId="0" fillId="0" borderId="0" xfId="0" applyNumberFormat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"01/09/2025"</f>
        <v>01/09/2025</v>
      </c>
    </row>
    <row r="4" spans="1:7">
      <c r="A4" s="1" t="s">
        <v>0</v>
      </c>
      <c r="B4" s="4" t="s">
        <v>6</v>
      </c>
      <c r="C4" s="5" t="str">
        <f>"30/09/2025"</f>
        <v>30/09/2025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01/Sept/2025..30/Sept/2025</v>
      </c>
    </row>
    <row r="9" spans="1:7">
      <c r="A9" s="1" t="s">
        <v>9</v>
      </c>
      <c r="C9" s="3" t="str">
        <f>TEXT($C$3,"yyyyMMdd") &amp; ".." &amp; TEXT($C$4,"yyyyMMdd")</f>
        <v>20250901..20250930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ED4-188B-44DF-BF3A-66E318402FE1}">
  <dimension ref="A1:AV31"/>
  <sheetViews>
    <sheetView workbookViewId="0"/>
  </sheetViews>
  <sheetFormatPr defaultRowHeight="15"/>
  <sheetData>
    <row r="1" spans="1:48">
      <c r="A1" s="65" t="s">
        <v>150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268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284</v>
      </c>
      <c r="K25" s="65" t="s">
        <v>140</v>
      </c>
      <c r="L25" s="65" t="s">
        <v>141</v>
      </c>
      <c r="M25" s="65" t="s">
        <v>173</v>
      </c>
      <c r="N25" s="65" t="s">
        <v>174</v>
      </c>
      <c r="O25" s="65" t="s">
        <v>175</v>
      </c>
      <c r="P25" s="65" t="s">
        <v>176</v>
      </c>
      <c r="Q25" s="65" t="s">
        <v>177</v>
      </c>
      <c r="R25" s="65" t="s">
        <v>178</v>
      </c>
      <c r="S25" s="65" t="s">
        <v>273</v>
      </c>
      <c r="T25" s="65" t="s">
        <v>180</v>
      </c>
      <c r="U25" s="65" t="s">
        <v>181</v>
      </c>
      <c r="V25" s="65" t="s">
        <v>182</v>
      </c>
      <c r="W25" s="65" t="s">
        <v>142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E25" s="65" t="s">
        <v>189</v>
      </c>
      <c r="AF25" s="65" t="s">
        <v>188</v>
      </c>
      <c r="AG25" s="65" t="s">
        <v>95</v>
      </c>
      <c r="AH25" s="65" t="s">
        <v>190</v>
      </c>
      <c r="AJ25" s="65" t="s">
        <v>96</v>
      </c>
      <c r="AK25" s="65" t="s">
        <v>183</v>
      </c>
      <c r="AL25" s="65" t="s">
        <v>184</v>
      </c>
      <c r="AM25" s="65" t="s">
        <v>191</v>
      </c>
      <c r="AN25" s="65" t="s">
        <v>192</v>
      </c>
      <c r="AO25" s="65" t="s">
        <v>193</v>
      </c>
      <c r="AP25" s="65" t="s">
        <v>194</v>
      </c>
    </row>
    <row r="26" spans="1:42">
      <c r="A26" s="65" t="s">
        <v>136</v>
      </c>
      <c r="B26" s="65" t="s">
        <v>130</v>
      </c>
      <c r="C26" s="65" t="s">
        <v>48</v>
      </c>
      <c r="E26" s="65" t="s">
        <v>285</v>
      </c>
      <c r="K26" s="65" t="s">
        <v>143</v>
      </c>
      <c r="L26" s="65" t="s">
        <v>144</v>
      </c>
      <c r="M26" s="65" t="s">
        <v>195</v>
      </c>
      <c r="N26" s="65" t="s">
        <v>196</v>
      </c>
      <c r="O26" s="65" t="s">
        <v>197</v>
      </c>
      <c r="P26" s="65" t="s">
        <v>198</v>
      </c>
      <c r="Q26" s="65" t="s">
        <v>199</v>
      </c>
      <c r="R26" s="65" t="s">
        <v>200</v>
      </c>
      <c r="S26" s="65" t="s">
        <v>274</v>
      </c>
      <c r="T26" s="65" t="s">
        <v>202</v>
      </c>
      <c r="U26" s="65" t="s">
        <v>203</v>
      </c>
      <c r="V26" s="65" t="s">
        <v>204</v>
      </c>
      <c r="W26" s="65" t="s">
        <v>145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E26" s="65" t="s">
        <v>211</v>
      </c>
      <c r="AF26" s="65" t="s">
        <v>210</v>
      </c>
      <c r="AG26" s="65" t="s">
        <v>95</v>
      </c>
      <c r="AH26" s="65" t="s">
        <v>212</v>
      </c>
      <c r="AJ26" s="65" t="s">
        <v>96</v>
      </c>
      <c r="AK26" s="65" t="s">
        <v>205</v>
      </c>
      <c r="AL26" s="65" t="s">
        <v>206</v>
      </c>
      <c r="AM26" s="65" t="s">
        <v>213</v>
      </c>
      <c r="AN26" s="65" t="s">
        <v>214</v>
      </c>
      <c r="AO26" s="65" t="s">
        <v>215</v>
      </c>
      <c r="AP26" s="65" t="s">
        <v>216</v>
      </c>
    </row>
    <row r="27" spans="1:42">
      <c r="A27" s="65" t="s">
        <v>136</v>
      </c>
      <c r="B27" s="65" t="s">
        <v>146</v>
      </c>
      <c r="C27" s="65" t="s">
        <v>48</v>
      </c>
      <c r="E27" s="65" t="s">
        <v>286</v>
      </c>
      <c r="K27" s="65" t="s">
        <v>217</v>
      </c>
      <c r="L27" s="65" t="s">
        <v>218</v>
      </c>
      <c r="M27" s="65" t="s">
        <v>219</v>
      </c>
      <c r="N27" s="65" t="s">
        <v>220</v>
      </c>
      <c r="O27" s="65" t="s">
        <v>221</v>
      </c>
      <c r="P27" s="65" t="s">
        <v>222</v>
      </c>
      <c r="Q27" s="65" t="s">
        <v>223</v>
      </c>
      <c r="R27" s="65" t="s">
        <v>224</v>
      </c>
      <c r="S27" s="65" t="s">
        <v>275</v>
      </c>
      <c r="T27" s="65" t="s">
        <v>225</v>
      </c>
      <c r="U27" s="65" t="s">
        <v>226</v>
      </c>
      <c r="V27" s="65" t="s">
        <v>227</v>
      </c>
      <c r="W27" s="65" t="s">
        <v>228</v>
      </c>
      <c r="X27" s="65" t="s">
        <v>229</v>
      </c>
      <c r="Y27" s="65" t="s">
        <v>230</v>
      </c>
      <c r="Z27" s="65" t="s">
        <v>231</v>
      </c>
      <c r="AA27" s="65" t="s">
        <v>232</v>
      </c>
      <c r="AB27" s="65" t="s">
        <v>233</v>
      </c>
      <c r="AC27" s="65" t="s">
        <v>147</v>
      </c>
      <c r="AD27" s="65" t="s">
        <v>234</v>
      </c>
      <c r="AE27" s="65" t="s">
        <v>235</v>
      </c>
      <c r="AF27" s="65" t="s">
        <v>234</v>
      </c>
      <c r="AG27" s="65" t="s">
        <v>95</v>
      </c>
      <c r="AH27" s="65" t="s">
        <v>236</v>
      </c>
      <c r="AJ27" s="65" t="s">
        <v>96</v>
      </c>
      <c r="AK27" s="65" t="s">
        <v>229</v>
      </c>
      <c r="AL27" s="65" t="s">
        <v>230</v>
      </c>
      <c r="AM27" s="65" t="s">
        <v>237</v>
      </c>
      <c r="AN27" s="65" t="s">
        <v>238</v>
      </c>
      <c r="AO27" s="65" t="s">
        <v>239</v>
      </c>
      <c r="AP27" s="65" t="s">
        <v>240</v>
      </c>
    </row>
    <row r="28" spans="1:42">
      <c r="B28" s="65" t="s">
        <v>148</v>
      </c>
      <c r="C28" s="65" t="s">
        <v>49</v>
      </c>
      <c r="E28" s="65" t="s">
        <v>128</v>
      </c>
      <c r="M28" s="65" t="s">
        <v>241</v>
      </c>
      <c r="N28" s="65" t="s">
        <v>242</v>
      </c>
      <c r="O28" s="65" t="s">
        <v>243</v>
      </c>
      <c r="Q28" s="65" t="s">
        <v>244</v>
      </c>
      <c r="R28" s="65" t="s">
        <v>245</v>
      </c>
      <c r="T28" s="65" t="s">
        <v>247</v>
      </c>
      <c r="U28" s="65" t="s">
        <v>246</v>
      </c>
      <c r="X28" s="65" t="s">
        <v>247</v>
      </c>
      <c r="Y28" s="65" t="s">
        <v>248</v>
      </c>
      <c r="Z28" s="65" t="s">
        <v>249</v>
      </c>
      <c r="AA28" s="65" t="s">
        <v>250</v>
      </c>
      <c r="AB28" s="65" t="s">
        <v>251</v>
      </c>
      <c r="AC28" s="65" t="s">
        <v>149</v>
      </c>
      <c r="AD28" s="65" t="s">
        <v>252</v>
      </c>
      <c r="AH28" s="65" t="s">
        <v>253</v>
      </c>
      <c r="AL28" s="65" t="s">
        <v>276</v>
      </c>
      <c r="AM28" s="65" t="s">
        <v>277</v>
      </c>
    </row>
    <row r="29" spans="1:42">
      <c r="B29" s="65" t="s">
        <v>254</v>
      </c>
      <c r="C29" s="65" t="s">
        <v>50</v>
      </c>
      <c r="E29" s="65" t="s">
        <v>131</v>
      </c>
      <c r="M29" s="65" t="s">
        <v>255</v>
      </c>
      <c r="N29" s="65" t="s">
        <v>256</v>
      </c>
      <c r="O29" s="65" t="s">
        <v>257</v>
      </c>
      <c r="Q29" s="65" t="s">
        <v>258</v>
      </c>
      <c r="R29" s="65" t="s">
        <v>259</v>
      </c>
      <c r="T29" s="65" t="s">
        <v>261</v>
      </c>
      <c r="U29" s="65" t="s">
        <v>260</v>
      </c>
      <c r="X29" s="65" t="s">
        <v>261</v>
      </c>
      <c r="Y29" s="65" t="s">
        <v>262</v>
      </c>
      <c r="Z29" s="65" t="s">
        <v>263</v>
      </c>
      <c r="AA29" s="65" t="s">
        <v>264</v>
      </c>
      <c r="AB29" s="65" t="s">
        <v>265</v>
      </c>
      <c r="AC29" s="65" t="s">
        <v>266</v>
      </c>
      <c r="AD29" s="65" t="s">
        <v>267</v>
      </c>
      <c r="AL29" s="65" t="s">
        <v>278</v>
      </c>
      <c r="AM29" s="65" t="s">
        <v>279</v>
      </c>
    </row>
    <row r="31" spans="1:42">
      <c r="AC31" s="65" t="s">
        <v>280</v>
      </c>
      <c r="AD31" s="65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3"/>
  <sheetViews>
    <sheetView tabSelected="1" topLeftCell="K19" zoomScale="85" zoomScaleNormal="85" workbookViewId="0">
      <selection activeCell="U41" sqref="U41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9.85546875" style="44" bestFit="1" customWidth="1"/>
    <col min="21" max="21" width="15.140625" style="44" bestFit="1" customWidth="1"/>
    <col min="22" max="22" width="10.4257812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8.28515625" style="4" customWidth="1"/>
    <col min="27" max="27" width="10.5703125" style="58" bestFit="1" customWidth="1"/>
    <col min="28" max="28" width="23.85546875" style="4" customWidth="1"/>
    <col min="29" max="29" width="11.28515625" style="21" customWidth="1"/>
    <col min="30" max="30" width="12.140625" style="4" customWidth="1"/>
    <col min="31" max="31" width="6.7109375" style="4" customWidth="1"/>
    <col min="32" max="32" width="6.85546875" style="21" customWidth="1"/>
    <col min="33" max="33" width="14.42578125" style="4" customWidth="1"/>
    <col min="34" max="34" width="50.5703125" style="4" bestFit="1" customWidth="1"/>
    <col min="35" max="35" width="11.85546875" style="4" bestFit="1" customWidth="1"/>
    <col min="36" max="36" width="14.28515625" style="4" customWidth="1"/>
    <col min="37" max="37" width="11.28515625" style="35" bestFit="1" customWidth="1"/>
    <col min="38" max="38" width="90.710937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20250901..20250930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6" hidden="1">
      <c r="A17" s="1" t="s">
        <v>7</v>
      </c>
    </row>
    <row r="18" spans="1:46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6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6" s="39" customFormat="1" ht="18.75">
      <c r="A21" s="38"/>
      <c r="B21" s="38"/>
      <c r="I21" s="40"/>
      <c r="M21" s="74" t="s">
        <v>76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42"/>
      <c r="AK21" s="41"/>
      <c r="AL21" s="41"/>
    </row>
    <row r="22" spans="1:46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6" s="53" customFormat="1" ht="63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287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6">
      <c r="B24" s="1" t="str">
        <f>IF(M24="","Hide","Show")</f>
        <v>Show</v>
      </c>
      <c r="C24" s="4" t="s">
        <v>48</v>
      </c>
      <c r="E24" s="13" t="str">
        <f>"""UICACS"","""",""SQL="",""2=DOCNUM"",""33040103"",""14=CUSTREF"",""8100001667"",""14=U_CUSTREF"",""8100001667"",""15=DOCDATE"",""5/9/2025"",""15=TAXDATE"",""5/9/2025"",""14=CARDCODE"",""CI0099-SGD"",""14=CARDNAME"",""SYNAPXE PTE. LTD."",""14=ITEMCODE"",""MS228-04538GLP"",""14=ITEMNAME"",""MS SQ"&amp;"L SERVER STANDARD SLNG LSA"",""10=QUANTITY"",""1.000000"",""14=U_PONO"",""959338"",""15=U_PODATE"",""4/9/2025"",""10=U_TLINTCOS"",""0.000000"",""2=SLPCODE"",""132"",""14=SLPNAME"",""E0001-CS"",""14=MEMO"",""WENDY KUM CHIOU SZE"",""14=CONTACTNAME"",""E-INVOICE(AP DIRECT)"",""10=LINETOTAL"","&amp;"""1458.540000"",""14=U_ENR"","""",""14=U_MSENR"",""S7138270"",""14=U_MSPCN"",""AD5A91AA"",""14=ADDRESS2"",""KELVIN YANG TZE CHIEH_x000D_SYNAPXE PTE LTD 1 NORTH BUONA VISTA LINK #05-01 ELEMENTUM SINGAPORE 139691_x000D_KELVIN YAN TZE CHIEH_x000D_TEL: 90281893_x000D_FAX: _x000D_EMAIL: kelvin.yang@synapxe"&amp;".sg"""</f>
        <v>"UICACS","","SQL=","2=DOCNUM","33040103","14=CUSTREF","8100001667","14=U_CUSTREF","8100001667","15=DOCDATE","5/9/2025","15=TAXDATE","5/9/2025","14=CARDCODE","CI0099-SGD","14=CARDNAME","SYNAPXE PTE. LTD.","14=ITEMCODE","MS228-04538GLP","14=ITEMNAME","MS SQL SERVER STANDARD SLNG LSA","10=QUANTITY","1.000000","14=U_PONO","959338","15=U_PODATE","4/9/2025","10=U_TLINTCOS","0.000000","2=SLPCODE","132","14=SLPNAME","E0001-CS","14=MEMO","WENDY KUM CHIOU SZE","14=CONTACTNAME","E-INVOICE(AP DIRECT)","10=LINETOTAL","1458.540000","14=U_ENR","","14=U_MSENR","S7138270","14=U_MSPCN","AD5A91AA","14=ADDRESS2","KELVIN YANG TZE CHIEH_x000D_SYNAPXE PTE LTD 1 NORTH BUONA VISTA LINK #05-01 ELEMENTUM SINGAPORE 139691_x000D_KELVIN YAN TZE CHIEH_x000D_TEL: 90281893_x000D_FAX: _x000D_EMAIL: kelvin.yang@synapxe.sg"</v>
      </c>
      <c r="K24" s="4">
        <f>MONTH(N24)</f>
        <v>9</v>
      </c>
      <c r="L24" s="4">
        <f>YEAR(N24)</f>
        <v>2025</v>
      </c>
      <c r="M24" s="4">
        <v>33040103</v>
      </c>
      <c r="N24" s="37">
        <v>45905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"959338"</f>
        <v>959338</v>
      </c>
      <c r="T24" s="49">
        <v>45904</v>
      </c>
      <c r="U24" s="49" t="str">
        <f>"8100001667"</f>
        <v>8100001667</v>
      </c>
      <c r="V24" s="49">
        <v>45905</v>
      </c>
      <c r="W24" s="50">
        <f>SUM(N24-T24)</f>
        <v>1</v>
      </c>
      <c r="X24" s="62" t="str">
        <f>"MS228-04538GLP"</f>
        <v>MS228-04538GLP</v>
      </c>
      <c r="Y24" s="62" t="str">
        <f>"MS SQL SERVER STANDARD SLNG LSA"</f>
        <v>MS SQL SERVER STANDARD SLNG LSA</v>
      </c>
      <c r="Z24" s="62" t="str">
        <f>"WENDY KUM CHIOU SZE"</f>
        <v>WENDY KUM CHIOU SZE</v>
      </c>
      <c r="AA24" s="58">
        <v>1</v>
      </c>
      <c r="AB24" s="62" t="str">
        <f>"E-INVOICE(AP DIRECT)"</f>
        <v>E-INVOICE(AP DIRECT)</v>
      </c>
      <c r="AC24" s="60" t="s">
        <v>95</v>
      </c>
      <c r="AD24" s="64" t="str">
        <f>"KELVIN YANG TZE CHIEH_x000D_SYNAPXE PTE LTD 1 NORTH BUONA VISTA LINK #05-01 ELEMENTUM SINGAPORE 139691_x000D_KELVIN YAN TZE CHIEH_x000D_TEL: 90281893_x000D_FAX: _x000D_EMAIL: kelvin.yang@synapxe.sg"</f>
        <v>KELVIN YANG TZE CHIEH_x000D_SYNAPXE PTE LTD 1 NORTH BUONA VISTA LINK #05-01 ELEMENTUM SINGAPORE 139691_x000D_KELVIN YAN TZE CHIEH_x000D_TEL: 90281893_x000D_FAX: _x000D_EMAIL: kelvin.yang@synapxe.sg</v>
      </c>
      <c r="AE24" s="18"/>
      <c r="AF24" s="60" t="s">
        <v>96</v>
      </c>
      <c r="AG24" s="4" t="str">
        <f>"MS228-04538GLP"</f>
        <v>MS228-04538GLP</v>
      </c>
      <c r="AH24" s="4" t="str">
        <f>"MS SQL SERVER STANDARD SLNG LSA"</f>
        <v>MS SQL SERVER STANDARD SLNG LSA</v>
      </c>
      <c r="AI24" s="4" t="s">
        <v>291</v>
      </c>
      <c r="AJ24" s="4" t="s">
        <v>289</v>
      </c>
      <c r="AK24" s="4" t="s">
        <v>292</v>
      </c>
      <c r="AL24" s="4" t="str">
        <f>"-"</f>
        <v>-</v>
      </c>
    </row>
    <row r="25" spans="1:46">
      <c r="A25" s="1" t="s">
        <v>136</v>
      </c>
      <c r="B25" s="1" t="str">
        <f t="shared" ref="B25:B27" si="0">IF(M25="","Hide","Show")</f>
        <v>Show</v>
      </c>
      <c r="C25" s="4" t="s">
        <v>48</v>
      </c>
      <c r="E25" s="13" t="str">
        <f>"""UICACS"","""",""SQL="",""2=DOCNUM"",""33040110"",""14=CUSTREF"",""7100000043"",""14=U_CUSTREF"",""7100000043"",""15=DOCDATE"",""8/9/2025"",""15=TAXDATE"",""8/9/2025"",""14=CARDCODE"",""CI0099-SGD"",""14=CARDNAME"",""SYNAPXE PTE. LTD."",""14=ITEMCODE"",""MS7JQ-00355GLP"",""14=ITEMNAME"",""MS SQ"&amp;"L SERVER ENTERPRISE CORE SLNG SA 2L"",""10=QUANTITY"",""10.000000"",""14=U_PONO"",""952268"",""15=U_PODATE"",""30/8/2024"",""10=U_TLINTCOS"",""0.000000"",""2=SLPCODE"",""132"",""14=SLPNAME"",""E0001-CS"",""14=MEMO"",""WENDY KUM CHIOU SZE"",""14=CONTACTNAME"",""E-INVOICE(AP DIRECT)"",""10="&amp;"LINETOTAL"",""33760.000000"",""14=U_ENR"","""",""14=U_MSENR"",""S7138270"",""14=U_MSPCN"",""AD5A91AA"",""14=ADDRESS2"",""CLARENCE WANG LU WEI_x000D_SYNAPXE PTE LTD 1 NORTH BUONA VISTA LINK #05-01 ELEMENTUM SINGAPORE 139691_x000D_CLARENCE WANG/JOEL SHEN_x000D_TEL: _x000D_FAX: joel.shen@synapxe.sg_x000D_"&amp;"EMAIL: clarence.wang@synapxe.sg"""</f>
        <v>"UICACS","","SQL=","2=DOCNUM","33040110","14=CUSTREF","7100000043","14=U_CUSTREF","7100000043","15=DOCDATE","8/9/2025","15=TAXDATE","8/9/2025","14=CARDCODE","CI0099-SGD","14=CARDNAME","SYNAPXE PTE. LTD.","14=ITEMCODE","MS7JQ-00355GLP","14=ITEMNAME","MS SQL SERVER ENTERPRISE CORE SLNG SA 2L","10=QUANTITY","10.000000","14=U_PONO","952268","15=U_PODATE","30/8/2024","10=U_TLINTCOS","0.000000","2=SLPCODE","132","14=SLPNAME","E0001-CS","14=MEMO","WENDY KUM CHIOU SZE","14=CONTACTNAME","E-INVOICE(AP DIRECT)","10=LINETOTAL","33760.000000","14=U_ENR","","14=U_MSENR","S7138270","14=U_MSPCN","AD5A91AA","14=ADDRESS2","CLARENCE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25" s="4">
        <f>MONTH(N25)</f>
        <v>9</v>
      </c>
      <c r="L25" s="4">
        <f>YEAR(N25)</f>
        <v>2025</v>
      </c>
      <c r="M25" s="4">
        <v>33040110</v>
      </c>
      <c r="N25" s="37">
        <v>45908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49" t="str">
        <f>"952268"</f>
        <v>952268</v>
      </c>
      <c r="T25" s="49">
        <v>45534</v>
      </c>
      <c r="U25" s="49" t="str">
        <f>"7100000043"</f>
        <v>7100000043</v>
      </c>
      <c r="V25" s="49">
        <v>45908</v>
      </c>
      <c r="W25" s="50">
        <f>SUM(N25-T25)</f>
        <v>374</v>
      </c>
      <c r="X25" s="62" t="str">
        <f>"MS7JQ-00355GLP"</f>
        <v>MS7JQ-00355GLP</v>
      </c>
      <c r="Y25" s="62" t="str">
        <f>"MS SQL SERVER ENTERPRISE CORE SLNG SA 2L"</f>
        <v>MS SQL SERVER ENTERPRISE CORE SLNG SA 2L</v>
      </c>
      <c r="Z25" s="62" t="str">
        <f>"WENDY KUM CHIOU SZE"</f>
        <v>WENDY KUM CHIOU SZE</v>
      </c>
      <c r="AA25" s="58">
        <v>10</v>
      </c>
      <c r="AB25" s="62" t="str">
        <f>"E-INVOICE(AP DIRECT)"</f>
        <v>E-INVOICE(AP DIRECT)</v>
      </c>
      <c r="AC25" s="60" t="s">
        <v>95</v>
      </c>
      <c r="AD25" s="64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E25" s="18"/>
      <c r="AF25" s="60" t="s">
        <v>96</v>
      </c>
      <c r="AG25" s="4" t="str">
        <f>"MS7JQ-00355GLP"</f>
        <v>MS7JQ-00355GLP</v>
      </c>
      <c r="AH25" s="4" t="str">
        <f>"MS SQL SERVER ENTERPRISE CORE SLNG SA 2L"</f>
        <v>MS SQL SERVER ENTERPRISE CORE SLNG SA 2L</v>
      </c>
      <c r="AI25" s="4" t="s">
        <v>288</v>
      </c>
      <c r="AJ25" s="4" t="s">
        <v>289</v>
      </c>
      <c r="AK25" s="4" t="s">
        <v>290</v>
      </c>
      <c r="AL25" s="4" t="s">
        <v>293</v>
      </c>
    </row>
    <row r="26" spans="1:46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"""UICACS"","""",""SQL="",""2=DOCNUM"",""33040110"",""14=CUSTREF"",""7100000043"",""14=U_CUSTREF"",""7100000043"",""15=DOCDATE"",""8/9/2025"",""15=TAXDATE"",""8/9/2025"",""14=CARDCODE"",""CI0099-SGD"",""14=CARDNAME"",""SYNAPXE PTE. LTD."",""14=ITEMCODE"",""MS6VC-01290GLP"",""14=ITEMNAME"",""MS WI"&amp;"N REMOTE DESKTOP SERVICES CAL SLNG SA UCAL"",""10=QUANTITY"",""170.000000"",""14=U_PONO"",""952268"",""15=U_PODATE"",""30/8/2024"",""10=U_TLINTCOS"",""0.000000"",""2=SLPCODE"",""132"",""14=SLPNAME"",""E0001-CS"",""14=MEMO"",""WENDY KUM CHIOU SZE"",""14=CONTACTNAME"",""E-INVOICE(AP DIREC"&amp;"T)"",""10=LINETOTAL"",""5594.700000"",""14=U_ENR"","""",""14=U_MSENR"",""S7138270"",""14=U_MSPCN"",""AD5A91AA"",""14=ADDRESS2"",""CLARENCE WANG LU WEI_x000D_SYNAPXE PTE LTD 1 NORTH BUONA VISTA LINK #05-01 ELEMENTUM SINGAPORE 139691_x000D_CLARENCE WANG/JOEL SHEN_x000D_TEL: _x000D_FAX: joel.shen@syna"&amp;"pxe.sg_x000D_EMAIL: clarence.wang@synapxe.sg"""</f>
        <v>"UICACS","","SQL=","2=DOCNUM","33040110","14=CUSTREF","7100000043","14=U_CUSTREF","7100000043","15=DOCDATE","8/9/2025","15=TAXDATE","8/9/2025","14=CARDCODE","CI0099-SGD","14=CARDNAME","SYNAPXE PTE. LTD.","14=ITEMCODE","MS6VC-01290GLP","14=ITEMNAME","MS WIN REMOTE DESKTOP SERVICES CAL SLNG SA UCAL","10=QUANTITY","170.000000","14=U_PONO","952268","15=U_PODATE","30/8/2024","10=U_TLINTCOS","0.000000","2=SLPCODE","132","14=SLPNAME","E0001-CS","14=MEMO","WENDY KUM CHIOU SZE","14=CONTACTNAME","E-INVOICE(AP DIRECT)","10=LINETOTAL","5594.700000","14=U_ENR","","14=U_MSENR","S7138270","14=U_MSPCN","AD5A91AA","14=ADDRESS2","CLARENCE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26" s="4">
        <f>MONTH(N26)</f>
        <v>9</v>
      </c>
      <c r="L26" s="4">
        <f>YEAR(N26)</f>
        <v>2025</v>
      </c>
      <c r="M26" s="4">
        <v>33040110</v>
      </c>
      <c r="N26" s="37">
        <v>45908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49" t="str">
        <f>"952268"</f>
        <v>952268</v>
      </c>
      <c r="T26" s="49">
        <v>45534</v>
      </c>
      <c r="U26" s="49" t="str">
        <f>"7100000043"</f>
        <v>7100000043</v>
      </c>
      <c r="V26" s="49">
        <v>45908</v>
      </c>
      <c r="W26" s="50">
        <f>SUM(N26-T26)</f>
        <v>374</v>
      </c>
      <c r="X26" s="62" t="str">
        <f>"MS6VC-01290GLP"</f>
        <v>MS6VC-01290GLP</v>
      </c>
      <c r="Y26" s="62" t="str">
        <f>"MS WIN REMOTE DESKTOP SERVICES CAL SLNG SA UCAL"</f>
        <v>MS WIN REMOTE DESKTOP SERVICES CAL SLNG SA UCAL</v>
      </c>
      <c r="Z26" s="62" t="str">
        <f>"WENDY KUM CHIOU SZE"</f>
        <v>WENDY KUM CHIOU SZE</v>
      </c>
      <c r="AA26" s="58">
        <v>170</v>
      </c>
      <c r="AB26" s="62" t="str">
        <f>"E-INVOICE(AP DIRECT)"</f>
        <v>E-INVOICE(AP DIRECT)</v>
      </c>
      <c r="AC26" s="60" t="s">
        <v>95</v>
      </c>
      <c r="AD26" s="64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E26" s="18"/>
      <c r="AF26" s="60" t="s">
        <v>96</v>
      </c>
      <c r="AG26" s="4" t="str">
        <f>"MS6VC-01290GLP"</f>
        <v>MS6VC-01290GLP</v>
      </c>
      <c r="AH26" s="4" t="str">
        <f>"MS WIN REMOTE DESKTOP SERVICES CAL SLNG SA UCAL"</f>
        <v>MS WIN REMOTE DESKTOP SERVICES CAL SLNG SA UCAL</v>
      </c>
      <c r="AI26" s="4" t="s">
        <v>288</v>
      </c>
      <c r="AJ26" s="4" t="s">
        <v>289</v>
      </c>
      <c r="AK26" s="4" t="s">
        <v>290</v>
      </c>
      <c r="AL26" s="4" t="s">
        <v>293</v>
      </c>
    </row>
    <row r="27" spans="1:46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"""UICACS"","""",""SQL="",""2=DOCNUM"",""33040226"",""14=CUSTREF"",""8100001757"",""14=U_CUSTREF"",""8100001757"",""15=DOCDATE"",""18/9/2025"",""15=TAXDATE"",""18/9/2025"",""14=CARDCODE"",""CI0099-SGD"",""14=CARDNAME"",""SYNAPXE PTE. LTD."",""14=ITEMCODE"",""MS3VU-00043GLP"",""14=ITEMNAME"",""MS "&amp;"MSDN PLATFORMS ALNG LSA"",""10=QUANTITY"",""3.000000"",""14=U_PONO"",""959584"",""15=U_PODATE"",""17/9/2025"",""10=U_TLINTCOS"",""0.000000"",""2=SLPCODE"",""127"",""14=SLPNAME"",""E0001-GH"",""14=MEMO"",""MANZY TOH GUAN HUI"",""14=CONTACTNAME"",""E-INVOICE(AP DIRECT)"",""10=LINETOTAL"",""85"&amp;"80.360000"",""14=U_ENR"","""",""14=U_MSENR"",""S7138270"",""14=U_MSPCN"",""AD5A91AA"",""14=ADDRESS2"",""ARUN PALANITHURAI_x000D_SYNAPXE PTE. LTD. 1 NORTH BUONA VISTA LINK, #05-01 ELEMENTUM SINGAPORE 139691_x000D_ARUN PALANITHURAI_x000D_TEL: 86177034_x000D_FAX: _x000D_EMAIL: arun.palanithurai@synapxe."&amp;"sg"""</f>
        <v>"UICACS","","SQL=","2=DOCNUM","33040226","14=CUSTREF","8100001757","14=U_CUSTREF","8100001757","15=DOCDATE","18/9/2025","15=TAXDATE","18/9/2025","14=CARDCODE","CI0099-SGD","14=CARDNAME","SYNAPXE PTE. LTD.","14=ITEMCODE","MS3VU-00043GLP","14=ITEMNAME","MS MSDN PLATFORMS ALNG LSA","10=QUANTITY","3.000000","14=U_PONO","959584","15=U_PODATE","17/9/2025","10=U_TLINTCOS","0.000000","2=SLPCODE","127","14=SLPNAME","E0001-GH","14=MEMO","MANZY TOH GUAN HUI","14=CONTACTNAME","E-INVOICE(AP DIRECT)","10=LINETOTAL","8580.360000","14=U_ENR","","14=U_MSENR","S7138270","14=U_MSPCN","AD5A91AA","14=ADDRESS2","ARUN PALANITHURAI_x000D_SYNAPXE PTE. LTD. 1 NORTH BUONA VISTA LINK, #05-01 ELEMENTUM SINGAPORE 139691_x000D_ARUN PALANITHURAI_x000D_TEL: 86177034_x000D_FAX: _x000D_EMAIL: arun.palanithurai@synapxe.sg"</v>
      </c>
      <c r="K27" s="4">
        <f>MONTH(N27)</f>
        <v>9</v>
      </c>
      <c r="L27" s="4">
        <f>YEAR(N27)</f>
        <v>2025</v>
      </c>
      <c r="M27" s="4">
        <v>33040226</v>
      </c>
      <c r="N27" s="37">
        <v>45918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49" t="str">
        <f>"959584"</f>
        <v>959584</v>
      </c>
      <c r="T27" s="49">
        <v>45917</v>
      </c>
      <c r="U27" s="49" t="str">
        <f>"8100001757"</f>
        <v>8100001757</v>
      </c>
      <c r="V27" s="49">
        <v>45918</v>
      </c>
      <c r="W27" s="50">
        <f>SUM(N27-T27)</f>
        <v>1</v>
      </c>
      <c r="X27" s="62" t="str">
        <f>"MS3VU-00043GLP"</f>
        <v>MS3VU-00043GLP</v>
      </c>
      <c r="Y27" s="62" t="str">
        <f>"MS MSDN PLATFORMS ALNG LSA"</f>
        <v>MS MSDN PLATFORMS ALNG LSA</v>
      </c>
      <c r="Z27" s="62" t="str">
        <f>"MANZY TOH GUAN HUI"</f>
        <v>MANZY TOH GUAN HUI</v>
      </c>
      <c r="AA27" s="58">
        <v>3</v>
      </c>
      <c r="AB27" s="62" t="str">
        <f>"E-INVOICE(AP DIRECT)"</f>
        <v>E-INVOICE(AP DIRECT)</v>
      </c>
      <c r="AC27" s="60" t="s">
        <v>95</v>
      </c>
      <c r="AD27" s="64" t="str">
        <f>"ARUN PALANITHURAI_x000D_SYNAPXE PTE. LTD. 1 NORTH BUONA VISTA LINK, #05-01 ELEMENTUM SINGAPORE 139691_x000D_ARUN PALANITHURAI_x000D_TEL: 86177034_x000D_FAX: _x000D_EMAIL: arun.palanithurai@synapxe.sg"</f>
        <v>ARUN PALANITHURAI_x000D_SYNAPXE PTE. LTD. 1 NORTH BUONA VISTA LINK, #05-01 ELEMENTUM SINGAPORE 139691_x000D_ARUN PALANITHURAI_x000D_TEL: 86177034_x000D_FAX: _x000D_EMAIL: arun.palanithurai@synapxe.sg</v>
      </c>
      <c r="AE27" s="18"/>
      <c r="AF27" s="60" t="s">
        <v>96</v>
      </c>
      <c r="AG27" s="4" t="str">
        <f>"MS3VU-00043GLP"</f>
        <v>MS3VU-00043GLP</v>
      </c>
      <c r="AH27" s="4" t="str">
        <f>"MS MSDN PLATFORMS ALNG LSA"</f>
        <v>MS MSDN PLATFORMS ALNG LSA</v>
      </c>
      <c r="AI27" s="4" t="s">
        <v>291</v>
      </c>
      <c r="AJ27" s="4" t="s">
        <v>289</v>
      </c>
      <c r="AK27" s="4" t="s">
        <v>292</v>
      </c>
      <c r="AL27" s="4" t="str">
        <f>"-"</f>
        <v>-</v>
      </c>
    </row>
    <row r="28" spans="1:46" hidden="1">
      <c r="B28" s="1" t="str">
        <f>IF(M28="","Hide","Show")</f>
        <v>Hide</v>
      </c>
      <c r="C28" s="4" t="s">
        <v>49</v>
      </c>
      <c r="E28" s="13" t="str">
        <f>""</f>
        <v/>
      </c>
      <c r="M28" s="4" t="str">
        <f>""</f>
        <v/>
      </c>
      <c r="N28" s="37" t="str">
        <f>""</f>
        <v/>
      </c>
      <c r="O28" s="4" t="str">
        <f>""</f>
        <v/>
      </c>
      <c r="P28" s="4"/>
      <c r="Q28" s="4" t="str">
        <f>""</f>
        <v/>
      </c>
      <c r="R28" s="4" t="str">
        <f>""</f>
        <v/>
      </c>
      <c r="T28" s="44" t="str">
        <f>""</f>
        <v/>
      </c>
      <c r="U28" s="44" t="str">
        <f>""</f>
        <v/>
      </c>
      <c r="V28" s="51"/>
      <c r="W28" s="50"/>
      <c r="X28" s="4" t="str">
        <f>""</f>
        <v/>
      </c>
      <c r="Y28" s="4" t="str">
        <f>""</f>
        <v/>
      </c>
      <c r="Z28" s="4" t="str">
        <f>""</f>
        <v/>
      </c>
      <c r="AA28" s="58" t="str">
        <f>""</f>
        <v/>
      </c>
      <c r="AB28" s="4" t="str">
        <f>""</f>
        <v/>
      </c>
      <c r="AC28" s="60" t="s">
        <v>95</v>
      </c>
      <c r="AD28" s="18" t="str">
        <f>""</f>
        <v/>
      </c>
      <c r="AE28" s="18"/>
      <c r="AF28" s="60"/>
      <c r="AG28" s="18"/>
      <c r="AH28" s="5" t="str">
        <f>""</f>
        <v/>
      </c>
      <c r="AI28" s="4" t="str">
        <f>""</f>
        <v/>
      </c>
    </row>
    <row r="29" spans="1:46" hidden="1">
      <c r="B29" s="1" t="str">
        <f>IF(M29="","Hide","Show")</f>
        <v>Hide</v>
      </c>
      <c r="C29" s="4" t="s">
        <v>50</v>
      </c>
      <c r="E29" s="13" t="str">
        <f>""</f>
        <v/>
      </c>
      <c r="M29" s="4" t="str">
        <f>""</f>
        <v/>
      </c>
      <c r="N29" s="37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4" t="str">
        <f>""</f>
        <v/>
      </c>
      <c r="U29" s="44" t="str">
        <f>""</f>
        <v/>
      </c>
      <c r="V29" s="51"/>
      <c r="W29" s="50"/>
      <c r="X29" s="4" t="str">
        <f>""</f>
        <v/>
      </c>
      <c r="Y29" s="4" t="str">
        <f>""</f>
        <v/>
      </c>
      <c r="Z29" s="4" t="str">
        <f>""</f>
        <v/>
      </c>
      <c r="AA29" s="58" t="str">
        <f>""</f>
        <v/>
      </c>
      <c r="AB29" s="4" t="str">
        <f>""</f>
        <v/>
      </c>
      <c r="AC29" s="60" t="s">
        <v>95</v>
      </c>
      <c r="AD29" s="18"/>
      <c r="AE29" s="18"/>
      <c r="AF29" s="60"/>
      <c r="AG29" s="18"/>
      <c r="AH29" s="5" t="str">
        <f>""</f>
        <v/>
      </c>
      <c r="AI29" s="4" t="str">
        <f>""</f>
        <v/>
      </c>
    </row>
    <row r="30" spans="1:46">
      <c r="K30" s="76">
        <f>MONTH(N30)</f>
        <v>9</v>
      </c>
      <c r="L30" s="76">
        <v>2025</v>
      </c>
      <c r="M30" s="75">
        <v>33040248</v>
      </c>
      <c r="N30" s="69">
        <v>45919</v>
      </c>
      <c r="O30" s="3" t="s">
        <v>294</v>
      </c>
      <c r="P30" s="3" t="s">
        <v>295</v>
      </c>
      <c r="Q30" s="4" t="str">
        <f>"CI0099-SGD"</f>
        <v>CI0099-SGD</v>
      </c>
      <c r="R30" s="4" t="str">
        <f>"SYNAPXE PTE. LTD."</f>
        <v>SYNAPXE PTE. LTD.</v>
      </c>
      <c r="S30" s="21">
        <v>959625</v>
      </c>
      <c r="T30" s="67">
        <v>45916</v>
      </c>
      <c r="U30" s="21">
        <v>7100000181</v>
      </c>
      <c r="V30" s="68">
        <v>45919</v>
      </c>
      <c r="W30" s="58">
        <v>3</v>
      </c>
      <c r="X30" s="62"/>
      <c r="Y30" s="62"/>
      <c r="Z30" s="70" t="str">
        <f>"MELIZA MARQUEZ"</f>
        <v>MELIZA MARQUEZ</v>
      </c>
      <c r="AA30" s="71">
        <v>2</v>
      </c>
      <c r="AB30" s="62" t="str">
        <f>"E-INVOICE(AP DIRECT)"</f>
        <v>E-INVOICE(AP DIRECT)</v>
      </c>
      <c r="AC30" s="60" t="s">
        <v>95</v>
      </c>
      <c r="AD30" s="4" t="s">
        <v>296</v>
      </c>
      <c r="AE30" s="72"/>
      <c r="AF30" s="72" t="s">
        <v>96</v>
      </c>
      <c r="AG30" s="68" t="str">
        <f>"MS7JQ-00353GLP"</f>
        <v>MS7JQ-00353GLP</v>
      </c>
      <c r="AH30" s="66" t="str">
        <f>"MS SQL SERVER ENTERPRISE CORE SLNG LSA 2L"</f>
        <v>MS SQL SERVER ENTERPRISE CORE SLNG LSA 2L</v>
      </c>
      <c r="AI30" s="3" t="s">
        <v>297</v>
      </c>
      <c r="AJ30" s="4" t="s">
        <v>289</v>
      </c>
      <c r="AK30" s="73" t="s">
        <v>298</v>
      </c>
    </row>
    <row r="31" spans="1:46">
      <c r="AS31" s="16"/>
    </row>
    <row r="32" spans="1:46">
      <c r="AT32" s="16"/>
    </row>
    <row r="33" spans="47:57">
      <c r="AU33" s="16"/>
    </row>
    <row r="34" spans="47:57">
      <c r="AV34" s="16"/>
    </row>
    <row r="35" spans="47:57">
      <c r="AW35" s="16"/>
    </row>
    <row r="36" spans="47:57">
      <c r="AX36" s="16"/>
    </row>
    <row r="37" spans="47:57">
      <c r="AY37" s="16"/>
    </row>
    <row r="38" spans="47:57">
      <c r="AZ38" s="16"/>
    </row>
    <row r="39" spans="47:57">
      <c r="BA39" s="16"/>
    </row>
    <row r="40" spans="47:57">
      <c r="BB40" s="16"/>
    </row>
    <row r="41" spans="47:57">
      <c r="BC41" s="16"/>
    </row>
    <row r="42" spans="47:57">
      <c r="BD42" s="16"/>
    </row>
    <row r="43" spans="47:57">
      <c r="BE43" s="16"/>
    </row>
  </sheetData>
  <sortState xmlns:xlrd2="http://schemas.microsoft.com/office/spreadsheetml/2017/richdata2" ref="M24:AL393">
    <sortCondition ref="Q24:Q395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282</v>
      </c>
    </row>
    <row r="4" spans="1:5">
      <c r="A4" s="65" t="s">
        <v>0</v>
      </c>
      <c r="B4" s="65" t="s">
        <v>6</v>
      </c>
      <c r="C4" s="65" t="s">
        <v>283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282</v>
      </c>
    </row>
    <row r="4" spans="1:5">
      <c r="A4" s="65" t="s">
        <v>0</v>
      </c>
      <c r="B4" s="65" t="s">
        <v>6</v>
      </c>
      <c r="C4" s="65" t="s">
        <v>283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268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269</v>
      </c>
      <c r="AM25" s="65" t="s">
        <v>270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271</v>
      </c>
      <c r="AM26" s="65" t="s">
        <v>272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268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269</v>
      </c>
      <c r="AM25" s="65" t="s">
        <v>270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271</v>
      </c>
      <c r="AM26" s="65" t="s">
        <v>272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56C5-C71B-4FDE-ADE0-1386E9B781E5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282</v>
      </c>
    </row>
    <row r="4" spans="1:5">
      <c r="A4" s="65" t="s">
        <v>0</v>
      </c>
      <c r="B4" s="65" t="s">
        <v>6</v>
      </c>
      <c r="C4" s="65" t="s">
        <v>283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2025-10-08T10:53:18Z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