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8_{2D685E28-3EBE-43DB-A069-1A4C413A11F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E26" i="2"/>
  <c r="K26" i="2"/>
  <c r="L26" i="2"/>
  <c r="O26" i="2"/>
  <c r="P26" i="2"/>
  <c r="Q26" i="2"/>
  <c r="R26" i="2"/>
  <c r="U26" i="2"/>
  <c r="W26" i="2"/>
  <c r="X26" i="2"/>
  <c r="Y26" i="2"/>
  <c r="Z26" i="2"/>
  <c r="AB26" i="2"/>
  <c r="AD26" i="2"/>
  <c r="AG26" i="2"/>
  <c r="AH26" i="2"/>
  <c r="AL26" i="2"/>
  <c r="E27" i="2"/>
  <c r="K27" i="2"/>
  <c r="L27" i="2"/>
  <c r="O27" i="2"/>
  <c r="P27" i="2"/>
  <c r="Q27" i="2"/>
  <c r="R27" i="2"/>
  <c r="U27" i="2"/>
  <c r="W27" i="2"/>
  <c r="X27" i="2"/>
  <c r="Y27" i="2"/>
  <c r="Z27" i="2"/>
  <c r="AB27" i="2"/>
  <c r="AD27" i="2"/>
  <c r="AG27" i="2"/>
  <c r="AH27" i="2"/>
  <c r="AL27" i="2"/>
  <c r="E28" i="2"/>
  <c r="K28" i="2"/>
  <c r="L28" i="2"/>
  <c r="O28" i="2"/>
  <c r="P28" i="2"/>
  <c r="Q28" i="2"/>
  <c r="R28" i="2"/>
  <c r="U28" i="2"/>
  <c r="W28" i="2"/>
  <c r="X28" i="2"/>
  <c r="Y28" i="2"/>
  <c r="Z28" i="2"/>
  <c r="AB28" i="2"/>
  <c r="AD28" i="2"/>
  <c r="AG28" i="2"/>
  <c r="AH28" i="2"/>
  <c r="AL28" i="2"/>
  <c r="E29" i="2"/>
  <c r="K29" i="2"/>
  <c r="L29" i="2"/>
  <c r="O29" i="2"/>
  <c r="P29" i="2"/>
  <c r="Q29" i="2"/>
  <c r="R29" i="2"/>
  <c r="U29" i="2"/>
  <c r="W29" i="2"/>
  <c r="X29" i="2"/>
  <c r="Y29" i="2"/>
  <c r="Z29" i="2"/>
  <c r="AB29" i="2"/>
  <c r="AD29" i="2"/>
  <c r="AG29" i="2"/>
  <c r="AH29" i="2"/>
  <c r="AL29" i="2"/>
  <c r="E30" i="2"/>
  <c r="K30" i="2"/>
  <c r="L30" i="2"/>
  <c r="O30" i="2"/>
  <c r="P30" i="2"/>
  <c r="Q30" i="2"/>
  <c r="R30" i="2"/>
  <c r="U30" i="2"/>
  <c r="W30" i="2"/>
  <c r="X30" i="2"/>
  <c r="Y30" i="2"/>
  <c r="Z30" i="2"/>
  <c r="AB30" i="2"/>
  <c r="AD30" i="2"/>
  <c r="AG30" i="2"/>
  <c r="AH30" i="2"/>
  <c r="AL30" i="2"/>
  <c r="E31" i="2"/>
  <c r="K31" i="2"/>
  <c r="L31" i="2"/>
  <c r="O31" i="2"/>
  <c r="P31" i="2"/>
  <c r="Q31" i="2"/>
  <c r="R31" i="2"/>
  <c r="U31" i="2"/>
  <c r="W31" i="2"/>
  <c r="X31" i="2"/>
  <c r="Y31" i="2"/>
  <c r="Z31" i="2"/>
  <c r="AB31" i="2"/>
  <c r="AD31" i="2"/>
  <c r="AG31" i="2"/>
  <c r="AH31" i="2"/>
  <c r="AL31" i="2"/>
  <c r="E32" i="2"/>
  <c r="K32" i="2"/>
  <c r="L32" i="2"/>
  <c r="O32" i="2"/>
  <c r="P32" i="2"/>
  <c r="Q32" i="2"/>
  <c r="R32" i="2"/>
  <c r="U32" i="2"/>
  <c r="W32" i="2"/>
  <c r="X32" i="2"/>
  <c r="Y32" i="2"/>
  <c r="Z32" i="2"/>
  <c r="AB32" i="2"/>
  <c r="AD32" i="2"/>
  <c r="AG32" i="2"/>
  <c r="AH32" i="2"/>
  <c r="AL32" i="2"/>
  <c r="E33" i="2"/>
  <c r="K33" i="2"/>
  <c r="L33" i="2"/>
  <c r="O33" i="2"/>
  <c r="P33" i="2"/>
  <c r="Q33" i="2"/>
  <c r="R33" i="2"/>
  <c r="U33" i="2"/>
  <c r="W33" i="2"/>
  <c r="X33" i="2"/>
  <c r="Y33" i="2"/>
  <c r="Z33" i="2"/>
  <c r="AB33" i="2"/>
  <c r="AD33" i="2"/>
  <c r="AG33" i="2"/>
  <c r="AH33" i="2"/>
  <c r="AL33" i="2"/>
  <c r="E34" i="2"/>
  <c r="K34" i="2"/>
  <c r="L34" i="2"/>
  <c r="O34" i="2"/>
  <c r="P34" i="2"/>
  <c r="Q34" i="2"/>
  <c r="R34" i="2"/>
  <c r="U34" i="2"/>
  <c r="W34" i="2"/>
  <c r="X34" i="2"/>
  <c r="Y34" i="2"/>
  <c r="Z34" i="2"/>
  <c r="AB34" i="2"/>
  <c r="AD34" i="2"/>
  <c r="AG34" i="2"/>
  <c r="AH34" i="2"/>
  <c r="AL34" i="2"/>
  <c r="E35" i="2"/>
  <c r="K35" i="2"/>
  <c r="L35" i="2"/>
  <c r="O35" i="2"/>
  <c r="P35" i="2"/>
  <c r="Q35" i="2"/>
  <c r="R35" i="2"/>
  <c r="U35" i="2"/>
  <c r="W35" i="2"/>
  <c r="X35" i="2"/>
  <c r="Y35" i="2"/>
  <c r="Z35" i="2"/>
  <c r="AB35" i="2"/>
  <c r="AD35" i="2"/>
  <c r="AG35" i="2"/>
  <c r="AH35" i="2"/>
  <c r="AL35" i="2"/>
  <c r="E36" i="2"/>
  <c r="K36" i="2"/>
  <c r="L36" i="2"/>
  <c r="O36" i="2"/>
  <c r="P36" i="2"/>
  <c r="Q36" i="2"/>
  <c r="R36" i="2"/>
  <c r="U36" i="2"/>
  <c r="W36" i="2"/>
  <c r="X36" i="2"/>
  <c r="Y36" i="2"/>
  <c r="Z36" i="2"/>
  <c r="AB36" i="2"/>
  <c r="AD36" i="2"/>
  <c r="AG36" i="2"/>
  <c r="AH36" i="2"/>
  <c r="AL36" i="2"/>
  <c r="E37" i="2"/>
  <c r="K37" i="2"/>
  <c r="L37" i="2"/>
  <c r="O37" i="2"/>
  <c r="P37" i="2"/>
  <c r="Q37" i="2"/>
  <c r="R37" i="2"/>
  <c r="S37" i="2"/>
  <c r="U37" i="2"/>
  <c r="W37" i="2"/>
  <c r="X37" i="2"/>
  <c r="Y37" i="2"/>
  <c r="Z37" i="2"/>
  <c r="AB37" i="2"/>
  <c r="AD37" i="2"/>
  <c r="AG37" i="2"/>
  <c r="AH37" i="2"/>
  <c r="E38" i="2"/>
  <c r="K38" i="2"/>
  <c r="L38" i="2"/>
  <c r="O38" i="2"/>
  <c r="P38" i="2"/>
  <c r="Q38" i="2"/>
  <c r="R38" i="2"/>
  <c r="S38" i="2"/>
  <c r="U38" i="2"/>
  <c r="W38" i="2"/>
  <c r="X38" i="2"/>
  <c r="Y38" i="2"/>
  <c r="Z38" i="2"/>
  <c r="AB38" i="2"/>
  <c r="AD38" i="2"/>
  <c r="AG38" i="2"/>
  <c r="AH38" i="2"/>
  <c r="E39" i="2"/>
  <c r="K39" i="2"/>
  <c r="L39" i="2"/>
  <c r="O39" i="2"/>
  <c r="P39" i="2"/>
  <c r="Q39" i="2"/>
  <c r="R39" i="2"/>
  <c r="S39" i="2"/>
  <c r="U39" i="2"/>
  <c r="W39" i="2"/>
  <c r="X39" i="2"/>
  <c r="Y39" i="2"/>
  <c r="Z39" i="2"/>
  <c r="AB39" i="2"/>
  <c r="AD39" i="2"/>
  <c r="AG39" i="2"/>
  <c r="AH39" i="2"/>
  <c r="E40" i="2"/>
  <c r="K40" i="2"/>
  <c r="L40" i="2"/>
  <c r="O40" i="2"/>
  <c r="P40" i="2"/>
  <c r="Q40" i="2"/>
  <c r="R40" i="2"/>
  <c r="S40" i="2"/>
  <c r="U40" i="2"/>
  <c r="W40" i="2"/>
  <c r="X40" i="2"/>
  <c r="Y40" i="2"/>
  <c r="Z40" i="2"/>
  <c r="AB40" i="2"/>
  <c r="AD40" i="2"/>
  <c r="AG40" i="2"/>
  <c r="AH40" i="2"/>
  <c r="E41" i="2"/>
  <c r="K41" i="2"/>
  <c r="L41" i="2"/>
  <c r="O41" i="2"/>
  <c r="P41" i="2"/>
  <c r="Q41" i="2"/>
  <c r="R41" i="2"/>
  <c r="S41" i="2"/>
  <c r="U41" i="2"/>
  <c r="W41" i="2"/>
  <c r="X41" i="2"/>
  <c r="Y41" i="2"/>
  <c r="Z41" i="2"/>
  <c r="AB41" i="2"/>
  <c r="AD41" i="2"/>
  <c r="AG41" i="2"/>
  <c r="AH41" i="2"/>
  <c r="E42" i="2"/>
  <c r="K42" i="2"/>
  <c r="L42" i="2"/>
  <c r="O42" i="2"/>
  <c r="P42" i="2"/>
  <c r="Q42" i="2"/>
  <c r="R42" i="2"/>
  <c r="S42" i="2"/>
  <c r="U42" i="2"/>
  <c r="W42" i="2"/>
  <c r="X42" i="2"/>
  <c r="Y42" i="2"/>
  <c r="Z42" i="2"/>
  <c r="AB42" i="2"/>
  <c r="AD42" i="2"/>
  <c r="AG42" i="2"/>
  <c r="AH42" i="2"/>
  <c r="AJ42" i="2"/>
  <c r="AK42" i="2"/>
  <c r="AL42" i="2"/>
  <c r="E43" i="2"/>
  <c r="K43" i="2"/>
  <c r="L43" i="2"/>
  <c r="O43" i="2"/>
  <c r="P43" i="2"/>
  <c r="Q43" i="2"/>
  <c r="R43" i="2"/>
  <c r="S43" i="2"/>
  <c r="U43" i="2"/>
  <c r="W43" i="2"/>
  <c r="X43" i="2"/>
  <c r="Y43" i="2"/>
  <c r="Z43" i="2"/>
  <c r="AB43" i="2"/>
  <c r="AD43" i="2"/>
  <c r="AG43" i="2"/>
  <c r="AH43" i="2"/>
  <c r="AL43" i="2"/>
  <c r="E44" i="2"/>
  <c r="K44" i="2"/>
  <c r="L44" i="2"/>
  <c r="O44" i="2"/>
  <c r="P44" i="2"/>
  <c r="Q44" i="2"/>
  <c r="R44" i="2"/>
  <c r="S44" i="2"/>
  <c r="U44" i="2"/>
  <c r="W44" i="2"/>
  <c r="X44" i="2"/>
  <c r="Y44" i="2"/>
  <c r="Z44" i="2"/>
  <c r="AB44" i="2"/>
  <c r="AD44" i="2"/>
  <c r="AG44" i="2"/>
  <c r="AH44" i="2"/>
  <c r="AL44" i="2"/>
  <c r="E45" i="2"/>
  <c r="K45" i="2"/>
  <c r="L45" i="2"/>
  <c r="O45" i="2"/>
  <c r="P45" i="2"/>
  <c r="Q45" i="2"/>
  <c r="R45" i="2"/>
  <c r="S45" i="2"/>
  <c r="U45" i="2"/>
  <c r="W45" i="2"/>
  <c r="X45" i="2"/>
  <c r="Y45" i="2"/>
  <c r="Z45" i="2"/>
  <c r="AB45" i="2"/>
  <c r="AD45" i="2"/>
  <c r="AG45" i="2"/>
  <c r="AH45" i="2"/>
  <c r="AJ45" i="2"/>
  <c r="AK45" i="2"/>
  <c r="AL45" i="2"/>
  <c r="E46" i="2"/>
  <c r="M46" i="2"/>
  <c r="N46" i="2"/>
  <c r="O46" i="2"/>
  <c r="Q46" i="2"/>
  <c r="R46" i="2"/>
  <c r="T46" i="2"/>
  <c r="U46" i="2"/>
  <c r="X46" i="2"/>
  <c r="Y46" i="2"/>
  <c r="Z46" i="2"/>
  <c r="AA46" i="2"/>
  <c r="AB46" i="2"/>
  <c r="AD46" i="2"/>
  <c r="AH46" i="2"/>
  <c r="AI46" i="2"/>
  <c r="E47" i="2"/>
  <c r="M47" i="2"/>
  <c r="N47" i="2"/>
  <c r="O47" i="2"/>
  <c r="Q47" i="2"/>
  <c r="R47" i="2"/>
  <c r="T47" i="2"/>
  <c r="U47" i="2"/>
  <c r="X47" i="2"/>
  <c r="Y47" i="2"/>
  <c r="Z47" i="2"/>
  <c r="AA47" i="2"/>
  <c r="AB47" i="2"/>
  <c r="AH47" i="2"/>
  <c r="AI47" i="2"/>
  <c r="D5" i="1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E15" i="2"/>
  <c r="E14" i="2"/>
  <c r="E12" i="2"/>
  <c r="H6" i="2"/>
  <c r="H5" i="2"/>
  <c r="H4" i="2"/>
  <c r="E2" i="2"/>
  <c r="D13" i="1"/>
  <c r="C13" i="1" s="1"/>
  <c r="E16" i="2" s="1"/>
  <c r="C12" i="1"/>
  <c r="C11" i="1"/>
  <c r="C10" i="1"/>
  <c r="E13" i="2" s="1"/>
  <c r="C5" i="1"/>
  <c r="C4" i="1"/>
  <c r="C3" i="1"/>
  <c r="C9" i="1" s="1"/>
  <c r="E11" i="2" s="1"/>
  <c r="D5" i="2" l="1"/>
  <c r="D6" i="2"/>
  <c r="I5" i="2"/>
  <c r="I6" i="2"/>
  <c r="D4" i="2"/>
  <c r="E4" i="2" s="1"/>
  <c r="C8" i="1"/>
  <c r="E6" i="2" l="1"/>
  <c r="E5" i="2"/>
  <c r="B46" i="2"/>
  <c r="B24" i="2"/>
  <c r="B47" i="2"/>
</calcChain>
</file>

<file path=xl/sharedStrings.xml><?xml version="1.0" encoding="utf-8"?>
<sst xmlns="http://schemas.openxmlformats.org/spreadsheetml/2006/main" count="1735" uniqueCount="798">
  <si>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</si>
  <si>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</si>
  <si>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</si>
  <si>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</si>
  <si>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</si>
  <si>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</si>
  <si>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</si>
  <si>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</si>
  <si>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</si>
  <si>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</si>
  <si>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</si>
  <si>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</si>
  <si>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</si>
  <si>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</si>
  <si>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</si>
  <si>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</si>
  <si>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</si>
  <si>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</si>
  <si>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</si>
  <si>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</si>
  <si>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</si>
  <si>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</si>
  <si>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</si>
  <si>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</si>
  <si>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</si>
  <si>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</si>
  <si>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</si>
  <si>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</si>
  <si>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</si>
  <si>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</si>
  <si>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</si>
  <si>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</si>
  <si>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</si>
  <si>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</si>
  <si>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</si>
  <si>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</si>
  <si>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</si>
  <si>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</si>
  <si>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</si>
  <si>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</si>
  <si>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</si>
  <si>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</si>
  <si>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</si>
  <si>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</si>
  <si>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</si>
  <si>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</si>
  <si>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</si>
  <si>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</si>
  <si>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</si>
  <si>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</si>
  <si>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</si>
  <si>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</si>
  <si>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</si>
  <si>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</si>
  <si>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</si>
  <si>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</si>
  <si>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</si>
  <si>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</si>
  <si>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</si>
  <si>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</si>
  <si>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</si>
  <si>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</si>
  <si>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</si>
  <si>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</si>
  <si>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</si>
  <si>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</si>
  <si>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</si>
  <si>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</si>
  <si>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</si>
  <si>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</si>
  <si>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</si>
  <si>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</si>
  <si>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</si>
  <si>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</si>
  <si>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</si>
  <si>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</si>
  <si>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</si>
  <si>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</si>
  <si>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</si>
  <si>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</si>
  <si>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</si>
  <si>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</si>
  <si>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</si>
  <si>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</si>
  <si>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</si>
  <si>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</si>
  <si>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</si>
  <si>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</si>
  <si>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</si>
  <si>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</si>
  <si>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</si>
  <si>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</si>
  <si>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</si>
  <si>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</si>
  <si>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</si>
  <si>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</si>
  <si>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</si>
  <si>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</si>
  <si>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</si>
  <si>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</si>
  <si>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</si>
  <si>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</si>
  <si>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</si>
  <si>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</si>
  <si>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</si>
  <si>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</si>
  <si>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</si>
  <si>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</si>
  <si>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</si>
  <si>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</si>
  <si>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</si>
  <si>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</si>
  <si>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</si>
  <si>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</si>
  <si>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</si>
  <si>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</si>
  <si>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</si>
  <si>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</si>
  <si>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</si>
  <si>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</si>
  <si>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</si>
  <si>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</si>
  <si>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</si>
  <si>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</si>
  <si>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</si>
  <si>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</si>
  <si>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</si>
  <si>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</si>
  <si>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</si>
  <si>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</si>
  <si>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</si>
  <si>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</si>
  <si>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</si>
  <si>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</si>
  <si>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</si>
  <si>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</si>
  <si>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</si>
  <si>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</si>
  <si>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</si>
  <si>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</si>
  <si>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</si>
  <si>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</si>
  <si>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</si>
  <si>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</si>
  <si>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</si>
  <si>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</si>
  <si>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</si>
  <si>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</si>
  <si>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</si>
  <si>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</si>
  <si>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</si>
  <si>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</si>
  <si>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</si>
  <si>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</si>
  <si>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</si>
  <si>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</si>
  <si>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</si>
  <si>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</si>
  <si>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</si>
  <si>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</si>
  <si>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</si>
  <si>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</si>
  <si>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</si>
  <si>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</si>
  <si>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</si>
  <si>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</si>
  <si>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</si>
  <si>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</si>
  <si>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</si>
  <si>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</si>
  <si>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</si>
  <si>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</si>
  <si>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</si>
  <si>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</si>
  <si>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</si>
  <si>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</si>
  <si>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</si>
  <si>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</si>
  <si>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</si>
  <si>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</si>
  <si>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</si>
  <si>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</si>
  <si>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</si>
  <si>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</si>
  <si>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</si>
  <si>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</si>
  <si>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</si>
  <si>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</si>
  <si>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</si>
  <si>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</si>
  <si>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</si>
  <si>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</si>
  <si>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</si>
  <si>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</si>
  <si>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</si>
  <si>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</si>
  <si>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</si>
  <si>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</si>
  <si>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</si>
  <si>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</si>
  <si>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</si>
  <si>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</si>
  <si>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</si>
  <si>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</si>
  <si>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</si>
  <si>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</si>
  <si>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</si>
  <si>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</si>
  <si>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</si>
  <si>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</si>
  <si>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</si>
  <si>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</si>
  <si>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</si>
  <si>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</si>
  <si>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</si>
  <si>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</si>
  <si>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</si>
  <si>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</si>
  <si>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</si>
  <si>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</si>
  <si>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</si>
  <si>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</si>
  <si>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</si>
  <si>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</si>
  <si>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</si>
  <si>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</si>
  <si>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</si>
  <si>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</si>
  <si>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</si>
  <si>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</si>
  <si>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</si>
  <si>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</si>
  <si>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</si>
  <si>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</si>
  <si>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</si>
  <si>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</si>
  <si>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</si>
  <si>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</si>
  <si>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</si>
  <si>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</si>
  <si>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</si>
  <si>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</si>
  <si>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</si>
  <si>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</si>
  <si>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</si>
  <si>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</si>
  <si>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</si>
  <si>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</si>
  <si>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</si>
  <si>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</si>
  <si>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</si>
  <si>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</si>
  <si>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</si>
  <si>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</si>
  <si>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</si>
  <si>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</si>
  <si>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</si>
  <si>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</si>
  <si>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</si>
  <si>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</si>
  <si>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</si>
  <si>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</si>
  <si>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</si>
  <si>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</si>
  <si>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</si>
  <si>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</si>
  <si>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</si>
  <si>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</si>
  <si>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</si>
  <si>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</si>
  <si>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</si>
  <si>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</si>
  <si>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</si>
  <si>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</si>
  <si>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="01/07/2025"</t>
  </si>
  <si>
    <t>="31/07/2025"</t>
  </si>
  <si>
    <t>="""UICACS"","""",""SQL="",""2=DOCNUM"",""33039318"",""14=CUSTREF"",""8000009282"",""14=U_CUSTREF"",""8000009282"",""15=DOCDATE"",""2/7/2025"",""15=TAXDATE"",""2/7/2025"",""14=CARDCODE"",""CI0099-SGD"",""14=CARDNAME"",""SYNAPXE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SA"",""10=QUANTITY"",""42.000000"",""14=U_PONO"",""948837"",""15=U_PODATE"",""26/2/2024"",""10=U_TLINTCOS"",""0.000000"",""2=SLPCODE"",""132"",""14=SLPNAME"",""E0001-CS"",""14=MEMO"",""WENDY KUM CHIOU SZE"",""14=CONTACTNAME"",""E-INVOICE(AP DIRECT)"",""10=LINETOT"&amp;"AL"",""17686.620000"",""14=U_ENR"","""",""14=U_MSENR"",""S7138270"",""14=U_MSPCN"",""AD5A91AA"",""14=ADDRESS2"",""FELICIA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</si>
  <si>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SA"",""10=QUANTITY"",""19.000000"",""14=U_PONO"","""",""15=U_PODATE"",""26/6/2025"",""10=U_TLINTCOS"",""0.000000"",""2=SLPCODE"",""132"",""14=SLPNAME"",""E0001-CS"",""14=MEMO"",""WENDY KUM CHIOU SZE"",""14=CONTACTNAME"",""E-INVOICE(AP DIRECT)"",""10=LINETOTA"&amp;"L"",""7643.510000"",""14=U_ENR"","""",""14=U_MSENR"",""S7138270"",""14=U_MSPCN"",""AD5A91AA"",""14=ADDRESS2"",""S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</si>
  <si>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</si>
  <si>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</si>
  <si>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</si>
  <si>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</si>
  <si>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</si>
  <si>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</si>
  <si>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</si>
  <si>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</si>
  <si>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</si>
  <si>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</si>
  <si>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</si>
  <si>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</si>
  <si>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</si>
  <si>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</si>
  <si>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</si>
  <si>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LSA"",""10=QUANTITY"",""14.000000"",""14=U_PONO"","""",""15=U_PODATE"",""26/6/2025"",""10=U_TLINTCOS"",""0.000000"",""2=SLPCODE"",""132"",""14=SLPNAME"",""E0001-CS"",""14=MEMO"",""WENDY KUM CHIOU SZE"",""14=CONTACTNAME"",""E-INVOICE(AP DIRECT)"",""10=LINETOTAL"","""&amp;"6398.420000"",""14=U_ENR"","""",""14=U_MSENR"",""S7138270"",""14=U_MSPCN"",""AD5A91AA"",""14=ADDRESS2"",""S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t>
  </si>
  <si>
    <t>=MONTH(N29)</t>
  </si>
  <si>
    <t>=YEAR(N29)</t>
  </si>
  <si>
    <t>=IFERROR(NF($E29,"U_MSPCN"),"-")</t>
  </si>
  <si>
    <t>=IFERROR(NF($E29,"U_PONo"),"-")</t>
  </si>
  <si>
    <t>=IFERROR(NF($E29,"U_PODate"),"-")</t>
  </si>
  <si>
    <t>=IFERROR(NF($E29,"U_CustRef"),"-")</t>
  </si>
  <si>
    <t>=IFERROR(NF($E29,"DocDate"),"-")</t>
  </si>
  <si>
    <t>=SUM(N29-T29)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</si>
  <si>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</si>
  <si>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</si>
  <si>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</si>
  <si>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</si>
  <si>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</si>
  <si>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</si>
  <si>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=IF(M30="","Hide","Show")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</si>
  <si>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LSA"",""10=QUANTITY"",""1.000000"",""14=U_PONO"","""",""15=U_PODATE"",""26/6/2025"",""10=U_TLINTCOS"",""0.000000"",""2=SLPCODE"",""132"",""14=SLPNAME"",""E0001-CS"",""14=MEMO"",""WENDY KUM CHIOU SZE"",""14=CONTACTNAME"",""E-INVOICE(AP DIRECT)"",""10=LINETOTAL"",""4"&amp;"57.130000"",""14=U_ENR"","""",""14=U_MSENR"",""S7138270"",""14=U_MSPCN"",""AD5A91AA"",""14=ADDRESS2"",""S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</si>
  <si>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</si>
  <si>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</si>
  <si>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</si>
  <si>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</si>
  <si>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</si>
  <si>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</si>
  <si>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</si>
  <si>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</si>
  <si>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=IFERROR(NF($E30,"U_PONo"),"-")</t>
  </si>
  <si>
    <t>=IFERROR(NF($E30,"U_PODate"),"-")</t>
  </si>
  <si>
    <t>=IFERROR(NF($E30,"U_CustRef"),"-")</t>
  </si>
  <si>
    <t>=IFERROR(NF($E30,"DocDate"),"-")</t>
  </si>
  <si>
    <t>=SUM(N30-T30)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</si>
  <si>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</si>
  <si>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</si>
  <si>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</si>
  <si>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</si>
  <si>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</si>
  <si>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</si>
  <si>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</si>
  <si>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</si>
  <si>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</si>
  <si>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</si>
  <si>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</si>
  <si>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</si>
  <si>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</si>
  <si>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=IF(M31="","Hide","Show")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</si>
  <si>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SA"",""10=QUANTITY"",""1.000000"",""14=U_PONO"","""",""15=U_PODATE"",""26/6/2025"",""10=U_TLINTCOS"",""0.000000"",""2=SLPCODE"",""132"",""14=SLPNAME"",""E0001-CS"",""14=MEMO"",""WENDY KUM CHIOU SZE"",""14=CONTACTNAME"",""E-INVOICE(AP DIRECT)"",""10=LINETOTAL"",""40"&amp;"0.690000"",""14=U_ENR"","""",""14=U_MSENR"",""S7138270"",""14=U_MSPCN"",""AD5A91AA"",""14=ADDRESS2"",""S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sivasubramaniam.devi@synapx"&amp;"e.sg"""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</si>
  <si>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</si>
  <si>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</si>
  <si>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</si>
  <si>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</si>
  <si>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</si>
  <si>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</si>
  <si>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</si>
  <si>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</si>
  <si>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=IFERROR(NF($E31,"U_PONo"),"-")</t>
  </si>
  <si>
    <t>=IFERROR(NF($E31,"U_PODate"),"-")</t>
  </si>
  <si>
    <t>=IFERROR(NF($E31,"U_CustRef"),"-")</t>
  </si>
  <si>
    <t>=IFERROR(NF($E31,"DocDate"),"-")</t>
  </si>
  <si>
    <t>=SUM(N31-T31)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</si>
  <si>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</si>
  <si>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</si>
  <si>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</si>
  <si>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</si>
  <si>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</si>
  <si>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=IFERROR(AD31/AA31,0)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</si>
  <si>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</si>
  <si>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</si>
  <si>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</si>
  <si>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</si>
  <si>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</si>
  <si>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</si>
  <si>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</si>
  <si>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=IF(M32="","Hide","Show")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</si>
  <si>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SA"",""10=QUANTITY"",""30.000000"",""14=U_PONO"","""",""15=U_PODATE"",""26/6/2025"",""10=U_TLINTCOS"",""0.000000"",""2=SLPCODE"",""132"",""14=SLPNAME"",""E0001-CS"",""14=MEMO"",""WENDY KUM CHIOU SZE"",""14=CONTACTNAME"",""E-INVOICE(AP DIRECT)"",""10=LINETOTAL"",""1"&amp;"2017.400000"",""14=U_ENR"","""",""14=U_MSENR"",""S7138270"",""14=U_MSPCN"",""AD5A91AA"",""14=ADDRESS2"",""S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</si>
  <si>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</si>
  <si>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</si>
  <si>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</si>
  <si>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</si>
  <si>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</si>
  <si>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</si>
  <si>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</si>
  <si>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</si>
  <si>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=IFERROR(NF($E32,"U_PONo"),"-")</t>
  </si>
  <si>
    <t>=IFERROR(NF($E32,"U_PODate"),"-")</t>
  </si>
  <si>
    <t>=IFERROR(NF($E32,"U_CustRef"),"-")</t>
  </si>
  <si>
    <t>=IFERROR(NF($E32,"DocDate"),"-")</t>
  </si>
  <si>
    <t>=SUM(N32-T32)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</si>
  <si>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</si>
  <si>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</si>
  <si>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</si>
  <si>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</si>
  <si>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</si>
  <si>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=IFERROR(AD32/AA32,0)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</si>
  <si>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</si>
  <si>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</si>
  <si>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</si>
  <si>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</si>
  <si>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</si>
  <si>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</si>
  <si>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</si>
  <si>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=IF(M33="","Hide","Show")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</si>
  <si>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t>
  </si>
  <si>
    <t>=MONTH(N33)</t>
  </si>
  <si>
    <t>=YEAR(N33)</t>
  </si>
  <si>
    <t>=IFERROR(NF($E33,"DOCNUM"),"-")</t>
  </si>
  <si>
    <t>=IFERROR(NF($E33,"DOCDATE"),"-")</t>
  </si>
  <si>
    <t>=IFERROR(NF($E33,"U_MSENR"),"-")</t>
  </si>
  <si>
    <t>=IFERROR(NF($E33,"U_MSPCN"),"-")</t>
  </si>
  <si>
    <t>=IFERROR(NF($E33,"CARDCODE"),"-")</t>
  </si>
  <si>
    <t>=IFERROR(NF($E33,"CARDNAME"),"-")</t>
  </si>
  <si>
    <t>=IFERROR(NF($E33,"U_PONo"),"-")</t>
  </si>
  <si>
    <t>=IFERROR(NF($E33,"U_PODate"),"-")</t>
  </si>
  <si>
    <t>=IFERROR(NF($E33,"U_CustRef"),"-")</t>
  </si>
  <si>
    <t>=IFERROR(NF($E33,"DocDate"),"-")</t>
  </si>
  <si>
    <t>=SUM(N33-T33)</t>
  </si>
  <si>
    <t>=IFERROR(NF($E33,"ITEMCODE"),"-")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</si>
  <si>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</si>
  <si>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</si>
  <si>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</si>
  <si>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</si>
  <si>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=IFERROR(AD33/AA33,0)</t>
  </si>
  <si>
    <t>=IFERROR(NF($E33,"LINETOTAL"),"-")</t>
  </si>
  <si>
    <t>=IFERROR(NF($E33,"U_BPurDisc"),"-")</t>
  </si>
  <si>
    <t>=IFERROR(NF($E33,"ADDRESS2"),"-")</t>
  </si>
  <si>
    <t>=IFERROR(NF($E33,"U_SWSub"),"-")</t>
  </si>
  <si>
    <t>=IFERROR(NF($E33,"U_LicComDt"),"-")</t>
  </si>
  <si>
    <t>=IFERROR(NF($E33,"U_LicEndDt"),"-")</t>
  </si>
  <si>
    <t>=IFERROR(NF($E33,"Comments"),"-")</t>
  </si>
  <si>
    <t>=IF(M34="","Hide","Show")</t>
  </si>
  <si>
    <t>=MONTH(N34)</t>
  </si>
  <si>
    <t>=YEAR(N34)</t>
  </si>
  <si>
    <t>=IFERROR(NF($E34,"DOCNUM"),"-")</t>
  </si>
  <si>
    <t>=IFERROR(NF($E34,"DOCDATE"),"-")</t>
  </si>
  <si>
    <t>=IFERROR(NF($E34,"U_MSENR"),"-")</t>
  </si>
  <si>
    <t>=IFERROR(NF($E34,"U_MSPCN"),"-")</t>
  </si>
  <si>
    <t>=IFERROR(NF($E34,"CARDCODE"),"-")</t>
  </si>
  <si>
    <t>=IFERROR(NF($E34,"CARDNAME"),"-")</t>
  </si>
  <si>
    <t>=IFERROR(NF($E34,"U_PONo"),"-")</t>
  </si>
  <si>
    <t>=IFERROR(NF($E34,"U_PODate"),"-")</t>
  </si>
  <si>
    <t>=IFERROR(NF($E34,"U_CustRef"),"-")</t>
  </si>
  <si>
    <t>=IFERROR(NF($E34,"DocDate"),"-")</t>
  </si>
  <si>
    <t>=SUM(N34-T34)</t>
  </si>
  <si>
    <t>=IFERROR(NF($E34,"ITEMCODE"),"-")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</si>
  <si>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</si>
  <si>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</si>
  <si>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</si>
  <si>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</si>
  <si>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=IFERROR(AD34/AA34,0)</t>
  </si>
  <si>
    <t>=IFERROR(NF($E34,"LINETOTAL"),"-")</t>
  </si>
  <si>
    <t>=IFERROR(NF($E34,"U_BPurDisc"),"-")</t>
  </si>
  <si>
    <t>=IFERROR(NF($E34,"ADDRESS2"),"-")</t>
  </si>
  <si>
    <t>=IFERROR(NF($E34,"U_SWSub"),"-")</t>
  </si>
  <si>
    <t>=IFERROR(NF($E34,"U_LicComDt"),"-")</t>
  </si>
  <si>
    <t>=IFERROR(NF($E34,"U_LicEndDt"),"-")</t>
  </si>
  <si>
    <t>=IFERROR(NF($E34,"Comments"),"-")</t>
  </si>
  <si>
    <t>=IF(M35="","Hide","Show")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</si>
  <si>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LTD."",""14=ITEMCODE"",""MSMX3-00117GLP"",""14=ITEMNAME"",""MS VI"&amp;"SUAL STUDIO ENT MSDN ALNG SA"",""10=QUANTITY"",""2.000000"",""14=U_PONO"","""",""15=U_PODATE"",""26/6/2025"",""10=U_TLINTCOS"",""0.000000"",""2=SLPCODE"",""132"",""14=SLPNAME"",""E0001-CS"",""14=MEMO"",""WENDY KUM CHIOU SZE"",""14=CONTACTNAME"",""E-INVOICE(AP DIRECT)"",""10=LINETOTAL"",""27"&amp;"97.580000"",""14=U_ENR"","""",""14=U_MSENR"",""S7138270"",""14=U_MSPCN"",""AD5A91AA"",""14=ADDRESS2"",""S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t>
  </si>
  <si>
    <t>=MONTH(N35)</t>
  </si>
  <si>
    <t>=YEAR(N35)</t>
  </si>
  <si>
    <t>=IFERROR(NF($E35,"DOCNUM"),"-")</t>
  </si>
  <si>
    <t>=IFERROR(NF($E35,"DOCDATE"),"-")</t>
  </si>
  <si>
    <t>=IFERROR(NF($E35,"U_MSENR"),"-")</t>
  </si>
  <si>
    <t>=IFERROR(NF($E35,"U_MSPCN"),"-")</t>
  </si>
  <si>
    <t>=IFERROR(NF($E35,"CARDCODE"),"-")</t>
  </si>
  <si>
    <t>=IFERROR(NF($E35,"CARDNAME"),"-")</t>
  </si>
  <si>
    <t>=IFERROR(NF($E35,"U_PONo"),"-")</t>
  </si>
  <si>
    <t>=IFERROR(NF($E35,"U_PODate"),"-")</t>
  </si>
  <si>
    <t>=IFERROR(NF($E35,"U_CustRef"),"-")</t>
  </si>
  <si>
    <t>=IFERROR(NF($E35,"DocDate"),"-")</t>
  </si>
  <si>
    <t>=SUM(N35-T35)</t>
  </si>
  <si>
    <t>=IFERROR(NF($E35,"ITEMCODE"),"-")</t>
  </si>
  <si>
    <t>=IFERROR(NF($E35,"ITEMNAME"),"-")</t>
  </si>
  <si>
    <t>=IFERROR(NF($E35,"MEMO"),"-")</t>
  </si>
  <si>
    <t>=IFERROR(NF($E35,"QUANTITY"),"-")</t>
  </si>
  <si>
    <t>=IFERROR(NF($E35,"CONTACTNAME"),"-")</t>
  </si>
  <si>
    <t>=IFERROR(AD35/AA35,0)</t>
  </si>
  <si>
    <t>=IFERROR(NF($E35,"LINETOTAL"),"-")</t>
  </si>
  <si>
    <t>=IFERROR(NF($E35,"U_BPurDisc"),"-")</t>
  </si>
  <si>
    <t>=IFERROR(NF($E35,"ADDRESS2"),"-")</t>
  </si>
  <si>
    <t>=IFERROR(NF($E35,"U_SWSub"),"-")</t>
  </si>
  <si>
    <t>=IFERROR(NF($E35,"U_LicComDt"),"-")</t>
  </si>
  <si>
    <t>=IFERROR(NF($E35,"U_LicEndDt"),"-")</t>
  </si>
  <si>
    <t>=IFERROR(NF($E35,"Comments"),"-")</t>
  </si>
  <si>
    <t>=IF(M36="","Hide","Show")</t>
  </si>
  <si>
    <t>=MONTH(N36)</t>
  </si>
  <si>
    <t>=YEAR(N36)</t>
  </si>
  <si>
    <t>=IFERROR(NF($E36,"DOCNUM"),"-")</t>
  </si>
  <si>
    <t>=IFERROR(NF($E36,"DOCDATE"),"-")</t>
  </si>
  <si>
    <t>=IFERROR(NF($E36,"U_MSENR"),"-")</t>
  </si>
  <si>
    <t>=IFERROR(NF($E36,"U_MSPCN"),"-")</t>
  </si>
  <si>
    <t>=IFERROR(NF($E36,"CARDCODE"),"-")</t>
  </si>
  <si>
    <t>=IFERROR(NF($E36,"CARDNAME"),"-")</t>
  </si>
  <si>
    <t>=IFERROR(NF($E36,"U_PONo"),"-")</t>
  </si>
  <si>
    <t>=IFERROR(NF($E36,"U_PODate"),"-")</t>
  </si>
  <si>
    <t>=IFERROR(NF($E36,"U_CustRef"),"-")</t>
  </si>
  <si>
    <t>=IFERROR(NF($E36,"DocDate"),"-")</t>
  </si>
  <si>
    <t>=SUM(N36-T36)</t>
  </si>
  <si>
    <t>=IFERROR(NF($E36,"ITEMCODE"),"-")</t>
  </si>
  <si>
    <t>=IFERROR(NF($E36,"ITEMNAME"),"-")</t>
  </si>
  <si>
    <t>=IFERROR(NF($E36,"MEMO"),"-")</t>
  </si>
  <si>
    <t>=IFERROR(NF($E36,"QUANTITY"),"-")</t>
  </si>
  <si>
    <t>=IFERROR(NF($E36,"CONTACTNAME"),"-")</t>
  </si>
  <si>
    <t>=IFERROR(AD36/AA36,0)</t>
  </si>
  <si>
    <t>=IFERROR(NF($E36,"LINETOTAL"),"-")</t>
  </si>
  <si>
    <t>=IFERROR(NF($E36,"U_BPurDisc"),"-")</t>
  </si>
  <si>
    <t>=IFERROR(NF($E36,"ADDRESS2"),"-")</t>
  </si>
  <si>
    <t>=IFERROR(NF($E36,"U_SWSub"),"-")</t>
  </si>
  <si>
    <t>=IFERROR(NF($E36,"U_LicComDt"),"-")</t>
  </si>
  <si>
    <t>=IFERROR(NF($E36,"U_LicEndDt"),"-")</t>
  </si>
  <si>
    <t>=IFERROR(NF($E36,"Comments"),"-")</t>
  </si>
  <si>
    <t>=IF(M37="","Hide","Show")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</si>
  <si>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DIRECT)"",""10=LINETO"&amp;"TAL"",""413.160000"",""14=U_ENR"","""",""14=U_MSENR"",""S7138270"",""14=U_MSPCN"",""AD5A91AA"",""14=ADDRESS2"",""NANDINI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t>
  </si>
  <si>
    <t>=MONTH(N37)</t>
  </si>
  <si>
    <t>=YEAR(N37)</t>
  </si>
  <si>
    <t>=IFERROR(NF($E37,"DOCNUM"),"-")</t>
  </si>
  <si>
    <t>=IFERROR(NF($E37,"DOCDATE"),"-")</t>
  </si>
  <si>
    <t>=IFERROR(NF($E37,"U_MSENR"),"-")</t>
  </si>
  <si>
    <t>=IFERROR(NF($E37,"U_MSPCN"),"-")</t>
  </si>
  <si>
    <t>=IFERROR(NF($E37,"CARDCODE"),"-")</t>
  </si>
  <si>
    <t>=IFERROR(NF($E37,"CARDNAME"),"-")</t>
  </si>
  <si>
    <t>=IFERROR(NF($E37,"U_PONo"),"-")</t>
  </si>
  <si>
    <t>=IFERROR(NF($E37,"U_PODate"),"-")</t>
  </si>
  <si>
    <t>=IFERROR(NF($E37,"U_CustRef"),"-")</t>
  </si>
  <si>
    <t>=IFERROR(NF($E37,"DocDate"),"-")</t>
  </si>
  <si>
    <t>=SUM(N37-T37)</t>
  </si>
  <si>
    <t>=IFERROR(NF($E37,"ITEMCODE"),"-")</t>
  </si>
  <si>
    <t>=IFERROR(NF($E37,"ITEMNAME"),"-")</t>
  </si>
  <si>
    <t>=IFERROR(NF($E37,"MEMO"),"-")</t>
  </si>
  <si>
    <t>=IFERROR(NF($E37,"QUANTITY"),"-")</t>
  </si>
  <si>
    <t>=IFERROR(NF($E37,"CONTACTNAME"),"-")</t>
  </si>
  <si>
    <t>=IFERROR(AD37/AA37,0)</t>
  </si>
  <si>
    <t>=IFERROR(NF($E37,"LINETOTAL"),"-")</t>
  </si>
  <si>
    <t>=IFERROR(NF($E37,"U_BPurDisc"),"-")</t>
  </si>
  <si>
    <t>=IFERROR(NF($E37,"ADDRESS2"),"-")</t>
  </si>
  <si>
    <t>=IFERROR(NF($E37,"U_SWSub"),"-")</t>
  </si>
  <si>
    <t>=IFERROR(NF($E37,"U_LicComDt"),"-")</t>
  </si>
  <si>
    <t>=IFERROR(NF($E37,"U_LicEndDt"),"-")</t>
  </si>
  <si>
    <t>=IFERROR(NF($E37,"Comments"),"-")</t>
  </si>
  <si>
    <t>=IF(M38="","Hide","Show")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</si>
  <si>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SA"",""10=QUANTITY"",""31.000000"",""14=U_PONO"",""946096/A"",""15=U_PODATE"",""2/10/2023"",""10=U_TLINTCOS"",""0.000000"",""2=SLPCODE"",""132"",""14=SLPNAME"",""E0001-CS"",""14=MEMO"",""WENDY KUM CHIOU SZE"",""14=CONTACTNAME"",""E-INVOICE(AP DIRECT)"",""10=LINET"&amp;"OTAL"",""12808.270000"",""14=U_ENR"","""",""14=U_MSENR"",""S7138270"",""14=U_MSPCN"",""AD5A91AA"",""14=ADDRESS2"",""NANDINI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</si>
  <si>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=MONTH(N38)</t>
  </si>
  <si>
    <t>=YEAR(N38)</t>
  </si>
  <si>
    <t>=IFERROR(NF($E38,"DOCNUM"),"-")</t>
  </si>
  <si>
    <t>=IFERROR(NF($E38,"DOCDATE"),"-")</t>
  </si>
  <si>
    <t>=IFERROR(NF($E38,"U_MSENR"),"-")</t>
  </si>
  <si>
    <t>=IFERROR(NF($E38,"U_MSPCN"),"-")</t>
  </si>
  <si>
    <t>=IFERROR(NF($E38,"CARDCODE"),"-")</t>
  </si>
  <si>
    <t>=IFERROR(NF($E38,"CARDNAME"),"-")</t>
  </si>
  <si>
    <t>=IFERROR(NF($E38,"U_PONo"),"-")</t>
  </si>
  <si>
    <t>=IFERROR(NF($E38,"U_PODate"),"-")</t>
  </si>
  <si>
    <t>=IFERROR(NF($E38,"U_CustRef"),"-")</t>
  </si>
  <si>
    <t>=IFERROR(NF($E38,"DocDate"),"-")</t>
  </si>
  <si>
    <t>=SUM(N38-T38)</t>
  </si>
  <si>
    <t>=IFERROR(NF($E38,"ITEMCODE"),"-")</t>
  </si>
  <si>
    <t>=IFERROR(NF($E38,"ITEMNAME"),"-")</t>
  </si>
  <si>
    <t>=IFERROR(NF($E38,"MEMO"),"-")</t>
  </si>
  <si>
    <t>=IFERROR(NF($E38,"QUANTITY"),"-")</t>
  </si>
  <si>
    <t>=IFERROR(NF($E38,"CONTACTNAME"),"-")</t>
  </si>
  <si>
    <t>=IFERROR(AD38/AA38,0)</t>
  </si>
  <si>
    <t>=IFERROR(NF($E38,"LINETOTAL"),"-")</t>
  </si>
  <si>
    <t>=IFERROR(NF($E38,"U_BPurDisc"),"-")</t>
  </si>
  <si>
    <t>=IFERROR(NF($E38,"ADDRESS2"),"-")</t>
  </si>
  <si>
    <t>=IFERROR(NF($E38,"U_SWSub"),"-")</t>
  </si>
  <si>
    <t>=IFERROR(NF($E38,"U_LicComDt"),"-")</t>
  </si>
  <si>
    <t>=IFERROR(NF($E38,"U_LicEndDt"),"-")</t>
  </si>
  <si>
    <t>=IFERROR(NF($E38,"Comments"),"-")</t>
  </si>
  <si>
    <t>=IF(M39="","Hide","Show")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</si>
  <si>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SA"",""10=QUANTITY"",""33.000000"",""14=U_PONO"",""946096/A"",""15=U_PODATE"",""2/10/2023"",""10=U_TLINTCOS"",""0.000000"",""2=SLPCODE"",""132"",""14=SLPNAME"",""E0001-CS"",""14=MEMO"",""WENDY KUM CHIOU SZE"",""14=CONTACTNAME"",""E-INVOICE(AP DIRECT)"",""10=LINET"&amp;"OTAL"",""13635.270000"",""14=U_ENR"","""",""14=U_MSENR"",""S7138270"",""14=U_MSPCN"",""AD5A91AA"",""14=ADDRESS2"",""NANDINI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</si>
  <si>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=MONTH(N39)</t>
  </si>
  <si>
    <t>=YEAR(N39)</t>
  </si>
  <si>
    <t>=IFERROR(NF($E39,"DOCNUM"),"-")</t>
  </si>
  <si>
    <t>=IFERROR(NF($E39,"DOCDATE"),"-")</t>
  </si>
  <si>
    <t>=IFERROR(NF($E39,"U_MSENR"),"-")</t>
  </si>
  <si>
    <t>=IFERROR(NF($E39,"U_MSPCN"),"-")</t>
  </si>
  <si>
    <t>=IFERROR(NF($E39,"CARDCODE"),"-")</t>
  </si>
  <si>
    <t>=IFERROR(NF($E39,"CARDNAME"),"-")</t>
  </si>
  <si>
    <t>=IFERROR(NF($E39,"U_PONo"),"-")</t>
  </si>
  <si>
    <t>=IFERROR(NF($E39,"U_PODate"),"-")</t>
  </si>
  <si>
    <t>=IFERROR(NF($E39,"U_CustRef"),"-")</t>
  </si>
  <si>
    <t>=IFERROR(NF($E39,"DocDate"),"-")</t>
  </si>
  <si>
    <t>=SUM(N39-T39)</t>
  </si>
  <si>
    <t>=IFERROR(NF($E39,"ITEMCODE"),"-")</t>
  </si>
  <si>
    <t>=IFERROR(NF($E39,"ITEMNAME"),"-")</t>
  </si>
  <si>
    <t>=IFERROR(NF($E39,"MEMO"),"-")</t>
  </si>
  <si>
    <t>=IFERROR(NF($E39,"QUANTITY"),"-")</t>
  </si>
  <si>
    <t>=IFERROR(NF($E39,"CONTACTNAME"),"-")</t>
  </si>
  <si>
    <t>=IFERROR(AD39/AA39,0)</t>
  </si>
  <si>
    <t>=IFERROR(NF($E39,"LINETOTAL"),"-")</t>
  </si>
  <si>
    <t>=IFERROR(NF($E39,"U_BPurDisc"),"-")</t>
  </si>
  <si>
    <t>=IFERROR(NF($E39,"ADDRESS2"),"-")</t>
  </si>
  <si>
    <t>=IFERROR(NF($E39,"U_SWSub"),"-")</t>
  </si>
  <si>
    <t>=IFERROR(NF($E39,"U_LicComDt"),"-")</t>
  </si>
  <si>
    <t>=IFERROR(NF($E39,"U_LicEndDt"),"-")</t>
  </si>
  <si>
    <t>=IFERROR(NF($E39,"Comments"),"-")</t>
  </si>
  <si>
    <t>=IF(M40="","Hide","Show")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</si>
  <si>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SA"",""10=QUANTITY"",""6.000000"",""14=U_PONO"",""946096/A"",""15=U_PODATE"",""2/10/2023"",""10=U_TLINTCOS"",""0.000000"",""2=SLPCODE"",""132"",""14=SLPNAME"",""E0001-CS"",""14=MEMO"",""WENDY KUM CHIOU SZE"",""14=CONTACTNAME"",""E-INVOICE(AP DIRECT)"",""10=LINETO"&amp;"TAL"",""8657.220000"",""14=U_ENR"","""",""14=U_MSENR"",""S7138270"",""14=U_MSPCN"",""AD5A91AA"",""14=ADDRESS2"",""NANDINI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t>
  </si>
  <si>
    <t>=MONTH(N40)</t>
  </si>
  <si>
    <t>=YEAR(N40)</t>
  </si>
  <si>
    <t>=IFERROR(NF($E40,"DOCNUM"),"-")</t>
  </si>
  <si>
    <t>=IFERROR(NF($E40,"DOCDATE"),"-")</t>
  </si>
  <si>
    <t>=IFERROR(NF($E40,"U_MSENR"),"-")</t>
  </si>
  <si>
    <t>=IFERROR(NF($E40,"U_MSPCN"),"-")</t>
  </si>
  <si>
    <t>=IFERROR(NF($E40,"CARDCODE"),"-")</t>
  </si>
  <si>
    <t>=IFERROR(NF($E40,"CARDNAME"),"-")</t>
  </si>
  <si>
    <t>=IFERROR(NF($E40,"U_PONo"),"-")</t>
  </si>
  <si>
    <t>=IFERROR(NF($E40,"U_PODate"),"-")</t>
  </si>
  <si>
    <t>=IFERROR(NF($E40,"U_CustRef"),"-")</t>
  </si>
  <si>
    <t>=IFERROR(NF($E40,"DocDate"),"-")</t>
  </si>
  <si>
    <t>=SUM(N40-T40)</t>
  </si>
  <si>
    <t>=IFERROR(NF($E40,"ITEMCODE"),"-")</t>
  </si>
  <si>
    <t>=IFERROR(NF($E40,"ITEMNAME"),"-")</t>
  </si>
  <si>
    <t>=IFERROR(NF($E40,"MEMO"),"-")</t>
  </si>
  <si>
    <t>=IFERROR(NF($E40,"QUANTITY"),"-")</t>
  </si>
  <si>
    <t>=IFERROR(NF($E40,"CONTACTNAME"),"-")</t>
  </si>
  <si>
    <t>=IFERROR(AD40/AA40,0)</t>
  </si>
  <si>
    <t>=IFERROR(NF($E40,"LINETOTAL"),"-")</t>
  </si>
  <si>
    <t>=IFERROR(NF($E40,"U_BPurDisc"),"-")</t>
  </si>
  <si>
    <t>=IFERROR(NF($E40,"ADDRESS2"),"-")</t>
  </si>
  <si>
    <t>=IFERROR(NF($E40,"U_SWSub"),"-")</t>
  </si>
  <si>
    <t>=IFERROR(NF($E40,"U_LicComDt"),"-")</t>
  </si>
  <si>
    <t>=IFERROR(NF($E40,"U_LicEndDt"),"-")</t>
  </si>
  <si>
    <t>=IFERROR(NF($E40,"Comments"),"-")</t>
  </si>
  <si>
    <t>=IF(M41="","Hide","Show")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</si>
  <si>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DIRECT)"",""10=LINETO"&amp;"TAL"",""1442.540000"",""14=U_ENR"","""",""14=U_MSENR"",""S7138270"",""14=U_MSPCN"",""AD5A91AA"",""14=ADDRESS2"",""NANDINI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t>
  </si>
  <si>
    <t>=MONTH(N41)</t>
  </si>
  <si>
    <t>=YEAR(N41)</t>
  </si>
  <si>
    <t>=IFERROR(NF($E41,"DOCNUM"),"-")</t>
  </si>
  <si>
    <t>=IFERROR(NF($E41,"DOCDATE"),"-")</t>
  </si>
  <si>
    <t>=IFERROR(NF($E41,"U_MSENR"),"-")</t>
  </si>
  <si>
    <t>=IFERROR(NF($E41,"U_MSPCN"),"-")</t>
  </si>
  <si>
    <t>=IFERROR(NF($E41,"CARDCODE"),"-")</t>
  </si>
  <si>
    <t>=IFERROR(NF($E41,"CARDNAME"),"-")</t>
  </si>
  <si>
    <t>=IFERROR(NF($E41,"U_PONo"),"-")</t>
  </si>
  <si>
    <t>=IFERROR(NF($E41,"U_PODate"),"-")</t>
  </si>
  <si>
    <t>=IFERROR(NF($E41,"U_CustRef"),"-")</t>
  </si>
  <si>
    <t>=IFERROR(NF($E41,"DocDate"),"-")</t>
  </si>
  <si>
    <t>=SUM(N41-T41)</t>
  </si>
  <si>
    <t>=IFERROR(NF($E41,"ITEMCODE"),"-")</t>
  </si>
  <si>
    <t>=IFERROR(NF($E41,"ITEMNAME"),"-")</t>
  </si>
  <si>
    <t>=IFERROR(NF($E41,"MEMO"),"-")</t>
  </si>
  <si>
    <t>=IFERROR(NF($E41,"QUANTITY"),"-")</t>
  </si>
  <si>
    <t>=IFERROR(NF($E41,"CONTACTNAME"),"-")</t>
  </si>
  <si>
    <t>=IFERROR(AD41/AA41,0)</t>
  </si>
  <si>
    <t>=IFERROR(NF($E41,"LINETOTAL"),"-")</t>
  </si>
  <si>
    <t>=IFERROR(NF($E41,"U_BPurDisc"),"-")</t>
  </si>
  <si>
    <t>=IFERROR(NF($E41,"ADDRESS2"),"-")</t>
  </si>
  <si>
    <t>=IFERROR(NF($E41,"U_SWSub"),"-")</t>
  </si>
  <si>
    <t>=IFERROR(NF($E41,"U_LicComDt"),"-")</t>
  </si>
  <si>
    <t>=IFERROR(NF($E41,"U_LicEndDt"),"-")</t>
  </si>
  <si>
    <t>=IFERROR(NF($E41,"Comments"),"-")</t>
  </si>
  <si>
    <t>=IF(M42="","Hide","Show")</t>
  </si>
  <si>
    <t>="""UICACS"","""",""SQL="",""2=DOCNUM"",""33039360"",""14=CUSTREF"",""7100000157"",""14=U_CUSTREF"",""7100000157"",""15=DOCDATE"",""8/7/2025"",""15=TAXDATE"",""8/7/2025"",""14=CARDCODE"",""CI0099-SGD"",""14=CARDNAME"",""SYNAPXE PTE. LTD."",""14=ITEMCODE"",""MS7NQ-01782GLP"",""14=ITEMNAME"",""MS SQ"&amp;"L SERVER STANDARD CORE 2022 SLNG 2L"",""10=QUANTITY"",""2.000000"",""14=U_PONO"",""958057"",""15=U_PODATE"",""8/7/2025"",""10=U_TLINTCOS"",""0.000000"",""2=SLPCODE"",""132"",""14=SLPNAME"",""E0001-CS"",""14=MEMO"",""WENDY KUM CHIOU SZE"",""14=CONTACTNAME"",""E-INVOICE(AP DIRECT)"",""10=LI"&amp;"NETOTAL"",""7097.840000"",""14=U_ENR"","""",""14=U_MSENR"",""S7138270"",""14=U_MSPCN"",""AD5A91AA"",""14=ADDRESS2"",""ANDY LOH_x000D_SYNAPXE PTE. LTD. 1 NORTH BUNONA VISTA LINK, #05-01 ELEMENTUM SINGAPORE 139691_x000D_ANDY LOH_x000D_TEL: 96780609_x000D_FAX: _x000D_EMAIL: ANDY.LOH@SYNAPXE.SG"""</t>
  </si>
  <si>
    <t>=MONTH(N42)</t>
  </si>
  <si>
    <t>=YEAR(N42)</t>
  </si>
  <si>
    <t>=IFERROR(NF($E42,"DOCNUM"),"-")</t>
  </si>
  <si>
    <t>=IFERROR(NF($E42,"DOCDATE"),"-")</t>
  </si>
  <si>
    <t>=IFERROR(NF($E42,"U_MSENR"),"-")</t>
  </si>
  <si>
    <t>=IFERROR(NF($E42,"U_MSPCN"),"-")</t>
  </si>
  <si>
    <t>=IFERROR(NF($E42,"CARDCODE"),"-")</t>
  </si>
  <si>
    <t>=IFERROR(NF($E42,"CARDNAME"),"-")</t>
  </si>
  <si>
    <t>=IFERROR(NF($E42,"U_PONo"),"-")</t>
  </si>
  <si>
    <t>=IFERROR(NF($E42,"U_PODate"),"-")</t>
  </si>
  <si>
    <t>=IFERROR(NF($E42,"U_CustRef"),"-")</t>
  </si>
  <si>
    <t>=IFERROR(NF($E42,"DocDate"),"-")</t>
  </si>
  <si>
    <t>=SUM(N42-T42)</t>
  </si>
  <si>
    <t>=IFERROR(NF($E42,"ITEMCODE"),"-")</t>
  </si>
  <si>
    <t>=IFERROR(NF($E42,"ITEMNAME"),"-")</t>
  </si>
  <si>
    <t>=IFERROR(NF($E42,"MEMO"),"-")</t>
  </si>
  <si>
    <t>=IFERROR(NF($E42,"QUANTITY"),"-")</t>
  </si>
  <si>
    <t>=IFERROR(NF($E42,"CONTACTNAME"),"-")</t>
  </si>
  <si>
    <t>=IFERROR(AD42/AA42,0)</t>
  </si>
  <si>
    <t>=IFERROR(NF($E42,"LINETOTAL"),"-")</t>
  </si>
  <si>
    <t>=IFERROR(NF($E42,"U_BPurDisc"),"-")</t>
  </si>
  <si>
    <t>=IFERROR(NF($E42,"ADDRESS2"),"-")</t>
  </si>
  <si>
    <t>=IFERROR(NF($E42,"U_SWSub"),"-")</t>
  </si>
  <si>
    <t>=IFERROR(NF($E42,"U_LicComDt"),"-")</t>
  </si>
  <si>
    <t>=IFERROR(NF($E42,"U_LicEndDt"),"-")</t>
  </si>
  <si>
    <t>=IFERROR(NF($E42,"Comments"),"-")</t>
  </si>
  <si>
    <t>=IF(M43="","Hide","Show")</t>
  </si>
  <si>
    <t>="""UICACS"","""",""SQL="",""2=DOCNUM"",""33039360"",""14=CUSTREF"",""7100000157"",""14=U_CUSTREF"",""7100000157"",""15=DOCDATE"",""8/7/2025"",""15=TAXDATE"",""8/7/2025"",""14=CARDCODE"",""CI0099-SGD"",""14=CARDNAME"",""SYNAPXE PTE. LTD."",""14=ITEMCODE"",""MS7NQ-00300GLP"",""14=ITEMNAME"",""MS SQ"&amp;"L SERVER STANDARD CORE SLNG LSA 2L"",""10=QUANTITY"",""2.000000"",""14=U_PONO"",""958057"",""15=U_PODATE"",""8/7/2025"",""10=U_TLINTCOS"",""0.000000"",""2=SLPCODE"",""132"",""14=SLPNAME"",""E0001-CS"",""14=MEMO"",""WENDY KUM CHIOU SZE"",""14=CONTACTNAME"",""E-INVOICE(AP DIRECT)"",""10=LIN"&amp;"ETOTAL"",""12421.200000"",""14=U_ENR"","""",""14=U_MSENR"",""S7138270"",""14=U_MSPCN"",""AD5A91AA"",""14=ADDRESS2"",""ANDY LOH_x000D_SYNAPXE PTE. LTD. 1 NORTH BUNONA VISTA LINK, #05-01 ELEMENTUM SINGAPORE 139691_x000D_ANDY LOH_x000D_TEL: 96780609_x000D_FAX: _x000D_EMAIL: ANDY.LOH@SYNAPXE.SG"""</t>
  </si>
  <si>
    <t>=MONTH(N43)</t>
  </si>
  <si>
    <t>=YEAR(N43)</t>
  </si>
  <si>
    <t>=IFERROR(NF($E43,"DOCNUM"),"-")</t>
  </si>
  <si>
    <t>=IFERROR(NF($E43,"DOCDATE"),"-")</t>
  </si>
  <si>
    <t>=IFERROR(NF($E43,"U_MSENR"),"-")</t>
  </si>
  <si>
    <t>=IFERROR(NF($E43,"U_MSPCN"),"-")</t>
  </si>
  <si>
    <t>=IFERROR(NF($E43,"CARDCODE"),"-")</t>
  </si>
  <si>
    <t>=IFERROR(NF($E43,"CARDNAME"),"-")</t>
  </si>
  <si>
    <t>=IFERROR(NF($E43,"U_PONo"),"-")</t>
  </si>
  <si>
    <t>=IFERROR(NF($E43,"U_PODate"),"-")</t>
  </si>
  <si>
    <t>=IFERROR(NF($E43,"U_CustRef"),"-")</t>
  </si>
  <si>
    <t>=IFERROR(NF($E43,"DocDate"),"-")</t>
  </si>
  <si>
    <t>=SUM(N43-T43)</t>
  </si>
  <si>
    <t>=IFERROR(NF($E43,"ITEMCODE"),"-")</t>
  </si>
  <si>
    <t>=IFERROR(NF($E43,"ITEMNAME"),"-")</t>
  </si>
  <si>
    <t>=IFERROR(NF($E43,"MEMO"),"-")</t>
  </si>
  <si>
    <t>=IFERROR(NF($E43,"QUANTITY"),"-")</t>
  </si>
  <si>
    <t>=IFERROR(NF($E43,"CONTACTNAME"),"-")</t>
  </si>
  <si>
    <t>=IFERROR(AD43/AA43,0)</t>
  </si>
  <si>
    <t>=IFERROR(NF($E43,"LINETOTAL"),"-")</t>
  </si>
  <si>
    <t>=IFERROR(NF($E43,"U_BPurDisc"),"-")</t>
  </si>
  <si>
    <t>=IFERROR(NF($E43,"ADDRESS2"),"-")</t>
  </si>
  <si>
    <t>=IFERROR(NF($E43,"U_SWSub"),"-")</t>
  </si>
  <si>
    <t>=IFERROR(NF($E43,"U_LicComDt"),"-")</t>
  </si>
  <si>
    <t>=IFERROR(NF($E43,"U_LicEndDt"),"-")</t>
  </si>
  <si>
    <t>=IFERROR(NF($E43,"Comments"),"-")</t>
  </si>
  <si>
    <t>=IF(M44="","Hide","Show")</t>
  </si>
  <si>
    <t>="""UICACS"","""",""SQL="",""2=DOCNUM"",""33039393"",""14=CUSTREF"",""7100000158"",""14=U_CUSTREF"",""7100000158"",""15=DOCDATE"",""11/7/2025"",""15=TAXDATE"",""11/7/2025"",""14=CARDCODE"",""CI0099-SGD"",""14=CARDNAME"",""SYNAPXE PTE. LTD."",""14=ITEMCODE"",""MS6VC-01290GLP"",""14=ITEMNAME"",""MS "&amp;"WIN REMOTE DESKTOP SERVICES CAL SLNG SA UCAL"",""10=QUANTITY"",""30.000000"",""14=U_PONO"",""957913"",""15=U_PODATE"",""10/7/2025"",""10=U_TLINTCOS"",""0.000000"",""2=SLPCODE"",""132"",""14=SLPNAME"",""E0001-CS"",""14=MEMO"",""WENDY KUM CHIOU SZE"",""14=CONTACTNAME"",""E-INVOICE(AP DIRE"&amp;"CT)"",""10=LINETOTAL"",""3493.500000"",""14=U_ENR"","""",""14=U_MSENR"",""S7138270"",""14=U_MSPCN"",""AD5A91AA"",""14=ADDRESS2"",""CLARENCE WANG LU WEI_x000D_SYNAPXE PTE LTD 1 NORTH BUONA VISTA LINK #05-01 ELEMENTUM SINGAPORE 139691_x000D_CLARENCE WANG/JOEL SHEN_x000D_TEL: _x000D_FAX: joel.shen@syn"&amp;"apxe.sg_x000D_EMAIL: clarence.wang@synapxe.sg"""</t>
  </si>
  <si>
    <t>=MONTH(N44)</t>
  </si>
  <si>
    <t>=YEAR(N44)</t>
  </si>
  <si>
    <t>=IFERROR(NF($E44,"DOCNUM"),"-")</t>
  </si>
  <si>
    <t>=IFERROR(NF($E44,"DOCDATE"),"-")</t>
  </si>
  <si>
    <t>=IFERROR(NF($E44,"U_MSENR"),"-")</t>
  </si>
  <si>
    <t>=IFERROR(NF($E44,"U_MSPCN"),"-")</t>
  </si>
  <si>
    <t>=IFERROR(NF($E44,"CARDCODE"),"-")</t>
  </si>
  <si>
    <t>=IFERROR(NF($E44,"CARDNAME"),"-")</t>
  </si>
  <si>
    <t>=IFERROR(NF($E44,"U_PONo"),"-")</t>
  </si>
  <si>
    <t>=IFERROR(NF($E44,"U_PODate"),"-")</t>
  </si>
  <si>
    <t>=IFERROR(NF($E44,"U_CustRef"),"-")</t>
  </si>
  <si>
    <t>=IFERROR(NF($E44,"DocDate"),"-")</t>
  </si>
  <si>
    <t>=SUM(N44-T44)</t>
  </si>
  <si>
    <t>=IFERROR(NF($E44,"ITEMCODE"),"-")</t>
  </si>
  <si>
    <t>=IFERROR(NF($E44,"ITEMNAME"),"-")</t>
  </si>
  <si>
    <t>=IFERROR(NF($E44,"MEMO"),"-")</t>
  </si>
  <si>
    <t>=IFERROR(NF($E44,"QUANTITY"),"-")</t>
  </si>
  <si>
    <t>=IFERROR(NF($E44,"CONTACTNAME"),"-")</t>
  </si>
  <si>
    <t>=IFERROR(AD44/AA44,0)</t>
  </si>
  <si>
    <t>=IFERROR(NF($E44,"LINETOTAL"),"-")</t>
  </si>
  <si>
    <t>=IFERROR(NF($E44,"U_BPurDisc"),"-")</t>
  </si>
  <si>
    <t>=IFERROR(NF($E44,"ADDRESS2"),"-")</t>
  </si>
  <si>
    <t>=IFERROR(NF($E44,"U_SWSub"),"-")</t>
  </si>
  <si>
    <t>=IFERROR(NF($E44,"U_LicComDt"),"-")</t>
  </si>
  <si>
    <t>=IFERROR(NF($E44,"U_LicEndDt"),"-")</t>
  </si>
  <si>
    <t>=IFERROR(NF($E44,"Comments"),"-")</t>
  </si>
  <si>
    <t>=IF(M45="","Hide","Show")</t>
  </si>
  <si>
    <t>="""UICACS"","""",""SQL="",""2=DOCNUM"",""33039551"",""14=CUSTREF"",""8100001577"",""14=U_CUSTREF"",""8100001577"",""15=DOCDATE"",""29/7/2025"",""15=TAXDATE"",""29/7/2025"",""14=CARDCODE"",""CI0099-SGD"",""14=CARDNAME"",""SYNAPXE PTE. LTD."",""14=ITEMCODE"",""MSEP2-27380GLP"",""14=ITEMNAME"",""MS "&amp;"OFFICE STANDARD 2024 SLNG LTSC"",""10=QUANTITY"",""16.000000"",""14=U_PONO"",""958460"",""15=U_PODATE"",""25/7/2025"",""10=U_TLINTCOS"",""0.000000"",""2=SLPCODE"",""132"",""14=SLPNAME"",""E0001-CS"",""14=MEMO"",""WENDY KUM CHIOU SZE"",""14=CONTACTNAME"",""E-INVOICE(AP DIRECT)"",""10=LINET"&amp;"OTAL"",""6894.720000"",""14=U_ENR"","""",""14=U_MSENR"",""S7138270"",""14=U_MSPCN"",""AD5A91AA"",""14=ADDRESS2"",""TAYWADE SHRUTI_x000D_SYNAPXE PTE. LTD. 1 NORTH BUONA VISTA LINK, #05-01 ELEMENTUM SINGAPORE 139691_x000D_TAYWADE SHRUTI_x000D_TEL: _x000D_FAX: _x000D_EMAIL: taywade.shruti@synapxe.sg"""</t>
  </si>
  <si>
    <t>=MONTH(N45)</t>
  </si>
  <si>
    <t>=YEAR(N45)</t>
  </si>
  <si>
    <t>=IFERROR(NF($E45,"DOCNUM"),"-")</t>
  </si>
  <si>
    <t>=IFERROR(NF($E45,"DOCDATE"),"-")</t>
  </si>
  <si>
    <t>=IFERROR(NF($E45,"U_MSENR"),"-")</t>
  </si>
  <si>
    <t>=IFERROR(NF($E45,"U_MSPCN"),"-")</t>
  </si>
  <si>
    <t>=IFERROR(NF($E45,"CARDCODE"),"-")</t>
  </si>
  <si>
    <t>=IFERROR(NF($E45,"CARDNAME"),"-")</t>
  </si>
  <si>
    <t>=IFERROR(NF($E45,"U_PONo"),"-")</t>
  </si>
  <si>
    <t>=IFERROR(NF($E45,"U_PODate"),"-")</t>
  </si>
  <si>
    <t>=IFERROR(NF($E45,"U_CustRef"),"-")</t>
  </si>
  <si>
    <t>=IFERROR(NF($E45,"DocDate"),"-")</t>
  </si>
  <si>
    <t>=SUM(N45-T45)</t>
  </si>
  <si>
    <t>=IFERROR(NF($E45,"ITEMCODE"),"-")</t>
  </si>
  <si>
    <t>=IFERROR(NF($E45,"ITEMNAME"),"-")</t>
  </si>
  <si>
    <t>=IFERROR(NF($E45,"MEMO"),"-")</t>
  </si>
  <si>
    <t>=IFERROR(NF($E45,"QUANTITY"),"-")</t>
  </si>
  <si>
    <t>=IFERROR(NF($E45,"CONTACTNAME"),"-")</t>
  </si>
  <si>
    <t>=IFERROR(AD45/AA45,0)</t>
  </si>
  <si>
    <t>=IFERROR(NF($E45,"LINETOTAL"),"-")</t>
  </si>
  <si>
    <t>=IFERROR(NF($E45,"U_BPurDisc"),"-")</t>
  </si>
  <si>
    <t>=IFERROR(NF($E45,"ADDRESS2"),"-")</t>
  </si>
  <si>
    <t>=IFERROR(NF($E45,"U_SWSub"),"-")</t>
  </si>
  <si>
    <t>=IFERROR(NF($E45,"U_LicComDt"),"-")</t>
  </si>
  <si>
    <t>=IFERROR(NF($E45,"U_LicEndDt"),"-")</t>
  </si>
  <si>
    <t>=IFERROR(NF($E45,"Comments"),"-")</t>
  </si>
  <si>
    <t>=IF(M46="","Hide","Show")</t>
  </si>
  <si>
    <t>=IFERROR(NF($E46,"DOCNUM"),"-")</t>
  </si>
  <si>
    <t>=IFERROR(NF($E46,"DOCDATE"),"-")</t>
  </si>
  <si>
    <t>=IFERROR(NF($E46,"U_MSENR"),"-")</t>
  </si>
  <si>
    <t>=IFERROR(NF($E46,"CARDCODE"),"-")</t>
  </si>
  <si>
    <t>=IFERROR(NF($E46,"CARDNAME"),"-")</t>
  </si>
  <si>
    <t>=IFERROR(NF($E46,"ITEMCODE"),"-")</t>
  </si>
  <si>
    <t>=IFERROR(NF($E46,"U_CUSTREF"),"-")</t>
  </si>
  <si>
    <t>=IFERROR(NF($E46,"ITEMNAME"),"-")</t>
  </si>
  <si>
    <t>=IFERROR(NF($E46,"MEMO"),"-")</t>
  </si>
  <si>
    <t>=IFERROR(NF($E46,"QUANTITY"),"-")</t>
  </si>
  <si>
    <t>=IFERROR(NF($E46,"CONTACTNAME"),"-")</t>
  </si>
  <si>
    <t>=IFERROR(AD46/AA46,0)</t>
  </si>
  <si>
    <t>=IFERROR(NF($E46,"LINETOTAL"),"-")</t>
  </si>
  <si>
    <t>=IFERROR(NF($E46,"ADDRESS2"),"-")</t>
  </si>
  <si>
    <t>=IFERROR(NF($E46,"U_PODATE"),"-")</t>
  </si>
  <si>
    <t>=IFERROR(NF($E46,"U_PONO"),"-")</t>
  </si>
  <si>
    <t>=IF(M47="","Hide","Show")</t>
  </si>
  <si>
    <t>=IFERROR(NF($E47,"DOCNUM"),"-")</t>
  </si>
  <si>
    <t>=IFERROR(NF($E47,"DOCDATE"),"-")</t>
  </si>
  <si>
    <t>=IFERROR(NF($E47,"U_MSENR"),"-")</t>
  </si>
  <si>
    <t>=IFERROR(NF($E47,"CARDCODE"),"-")</t>
  </si>
  <si>
    <t>=IFERROR(NF($E47,"CARDNAME"),"-")</t>
  </si>
  <si>
    <t>=IFERROR(NF($E47,"ITEMCODE"),"-")</t>
  </si>
  <si>
    <t>=IFERROR(NF($E47,"U_CUSTREF"),"-")</t>
  </si>
  <si>
    <t>=IFERROR(NF($E47,"ITEMNAME"),"-")</t>
  </si>
  <si>
    <t>=IFERROR(NF($E47,"MEMO"),"-")</t>
  </si>
  <si>
    <t>=IFERROR(NF($E47,"QUANTITY"),"-")</t>
  </si>
  <si>
    <t>=IFERROR(NF($E47,"CONTACTNAME"),"-")</t>
  </si>
  <si>
    <t>=IFERROR(AD47/AA47,0)</t>
  </si>
  <si>
    <t>=IFERROR(NF($E47,"LINETOTAL"),"-")</t>
  </si>
  <si>
    <t>=IFERROR(NF($E47,"U_PODATE"),"-")</t>
  </si>
  <si>
    <t>=IFERROR(NF($E47,"U_PONO"),"-")</t>
  </si>
  <si>
    <t>=SUBTOTAL(9,AO24:AO48)</t>
  </si>
  <si>
    <t>=SUBTOTAL(9,AP24:AP48)</t>
  </si>
  <si>
    <t>UIC PO No</t>
  </si>
  <si>
    <t>PO issued for 2 years - 2024  to 2025</t>
  </si>
  <si>
    <t>SA RENEWAL</t>
  </si>
  <si>
    <t>01.07.2025</t>
  </si>
  <si>
    <t>30.06.2026</t>
  </si>
  <si>
    <t>127/2025</t>
  </si>
  <si>
    <t>PO issued for 2 years - 2023  to 2025</t>
  </si>
  <si>
    <t>LICENSE WITH SA</t>
  </si>
  <si>
    <t>pertpetual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</si>
</sst>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  <xf numFmtId="1" fontId="0" fillId="0" borderId="0" xfId="0" applyNumberFormat="1" applyAlignment="1">
      <alignment horizontal="center" vertical="center"/>
    </xf>
    <xf numFmtId="0" fontId="0" fillId="8" borderId="0" xfId="0" applyFill="1" applyAlignment="1">
      <alignment vertical="top"/>
    </xf>
    <xf numFmtId="0" fontId="0" fillId="8" borderId="0" xfId="0" applyFill="1" applyAlignment="1">
      <alignment vertical="top" wrapText="1"/>
    </xf>
    <xf numFmtId="166" fontId="0" fillId="8" borderId="0" xfId="0" applyNumberFormat="1" applyFill="1" applyAlignment="1">
      <alignment horizontal="center" vertical="top"/>
    </xf>
    <xf numFmtId="14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3" fillId="8" borderId="0" xfId="0" applyFont="1" applyFill="1" applyAlignment="1">
      <alignment vertical="top"/>
    </xf>
    <xf numFmtId="1" fontId="0" fillId="8" borderId="0" xfId="0" applyNumberFormat="1" applyFill="1" applyAlignment="1">
      <alignment horizontal="center" vertical="top"/>
    </xf>
    <xf numFmtId="167" fontId="0" fillId="8" borderId="0" xfId="0" applyNumberFormat="1" applyFill="1" applyAlignment="1">
      <alignment horizontal="center" vertical="top"/>
    </xf>
    <xf numFmtId="167" fontId="14" fillId="8" borderId="0" xfId="0" applyNumberFormat="1" applyFont="1" applyFill="1" applyAlignment="1">
      <alignment vertical="top"/>
    </xf>
    <xf numFmtId="167" fontId="0" fillId="8" borderId="0" xfId="0" applyNumberFormat="1" applyFill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"01/07/2025"</f>
        <v>01/07/2025</v>
      </c>
    </row>
    <row r="4" spans="1:7">
      <c r="A4" s="1" t="s">
        <v>0</v>
      </c>
      <c r="B4" s="4" t="s">
        <v>6</v>
      </c>
      <c r="C4" s="5" t="str">
        <f>"31/07/2025"</f>
        <v>31/07/2025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01/Jul/2025..31/Jul/2025</v>
      </c>
    </row>
    <row r="9" spans="1:7">
      <c r="A9" s="1" t="s">
        <v>9</v>
      </c>
      <c r="C9" s="3" t="str">
        <f>TEXT($C$3,"yyyyMMdd") &amp; ".." &amp; TEXT($C$4,"yyyyMMdd")</f>
        <v>20250701..20250731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67BF-B7E9-40A8-90C6-F890D1C9C0C3}">
  <dimension ref="A1:AV49"/>
  <sheetViews>
    <sheetView workbookViewId="0"/>
  </sheetViews>
  <sheetFormatPr defaultRowHeight="15"/>
  <sheetData>
    <row r="1" spans="1:48">
      <c r="A1" s="65" t="s">
        <v>150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266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276</v>
      </c>
      <c r="K25" s="65" t="s">
        <v>140</v>
      </c>
      <c r="L25" s="65" t="s">
        <v>141</v>
      </c>
      <c r="M25" s="65" t="s">
        <v>173</v>
      </c>
      <c r="N25" s="65" t="s">
        <v>174</v>
      </c>
      <c r="O25" s="65" t="s">
        <v>175</v>
      </c>
      <c r="P25" s="65" t="s">
        <v>176</v>
      </c>
      <c r="Q25" s="65" t="s">
        <v>177</v>
      </c>
      <c r="R25" s="65" t="s">
        <v>178</v>
      </c>
      <c r="S25" s="65" t="s">
        <v>271</v>
      </c>
      <c r="T25" s="65" t="s">
        <v>180</v>
      </c>
      <c r="U25" s="65" t="s">
        <v>181</v>
      </c>
      <c r="V25" s="65" t="s">
        <v>182</v>
      </c>
      <c r="W25" s="65" t="s">
        <v>142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E25" s="65" t="s">
        <v>189</v>
      </c>
      <c r="AF25" s="65" t="s">
        <v>188</v>
      </c>
      <c r="AG25" s="65" t="s">
        <v>95</v>
      </c>
      <c r="AH25" s="65" t="s">
        <v>190</v>
      </c>
      <c r="AJ25" s="65" t="s">
        <v>96</v>
      </c>
      <c r="AK25" s="65" t="s">
        <v>183</v>
      </c>
      <c r="AL25" s="65" t="s">
        <v>184</v>
      </c>
      <c r="AM25" s="65" t="s">
        <v>191</v>
      </c>
      <c r="AN25" s="65" t="s">
        <v>192</v>
      </c>
      <c r="AO25" s="65" t="s">
        <v>193</v>
      </c>
      <c r="AP25" s="65" t="s">
        <v>194</v>
      </c>
    </row>
    <row r="26" spans="1:42">
      <c r="A26" s="65" t="s">
        <v>136</v>
      </c>
      <c r="B26" s="65" t="s">
        <v>130</v>
      </c>
      <c r="C26" s="65" t="s">
        <v>48</v>
      </c>
      <c r="E26" s="65" t="s">
        <v>277</v>
      </c>
      <c r="K26" s="65" t="s">
        <v>143</v>
      </c>
      <c r="L26" s="65" t="s">
        <v>144</v>
      </c>
      <c r="M26" s="65" t="s">
        <v>195</v>
      </c>
      <c r="N26" s="65" t="s">
        <v>196</v>
      </c>
      <c r="O26" s="65" t="s">
        <v>197</v>
      </c>
      <c r="P26" s="65" t="s">
        <v>198</v>
      </c>
      <c r="Q26" s="65" t="s">
        <v>199</v>
      </c>
      <c r="R26" s="65" t="s">
        <v>200</v>
      </c>
      <c r="S26" s="65" t="s">
        <v>272</v>
      </c>
      <c r="T26" s="65" t="s">
        <v>202</v>
      </c>
      <c r="U26" s="65" t="s">
        <v>203</v>
      </c>
      <c r="V26" s="65" t="s">
        <v>204</v>
      </c>
      <c r="W26" s="65" t="s">
        <v>145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E26" s="65" t="s">
        <v>211</v>
      </c>
      <c r="AF26" s="65" t="s">
        <v>210</v>
      </c>
      <c r="AG26" s="65" t="s">
        <v>95</v>
      </c>
      <c r="AH26" s="65" t="s">
        <v>212</v>
      </c>
      <c r="AJ26" s="65" t="s">
        <v>96</v>
      </c>
      <c r="AK26" s="65" t="s">
        <v>205</v>
      </c>
      <c r="AL26" s="65" t="s">
        <v>206</v>
      </c>
      <c r="AM26" s="65" t="s">
        <v>213</v>
      </c>
      <c r="AN26" s="65" t="s">
        <v>214</v>
      </c>
      <c r="AO26" s="65" t="s">
        <v>215</v>
      </c>
      <c r="AP26" s="65" t="s">
        <v>216</v>
      </c>
    </row>
    <row r="27" spans="1:42">
      <c r="A27" s="65" t="s">
        <v>136</v>
      </c>
      <c r="B27" s="65" t="s">
        <v>146</v>
      </c>
      <c r="C27" s="65" t="s">
        <v>48</v>
      </c>
      <c r="E27" s="65" t="s">
        <v>278</v>
      </c>
      <c r="K27" s="65" t="s">
        <v>217</v>
      </c>
      <c r="L27" s="65" t="s">
        <v>218</v>
      </c>
      <c r="M27" s="65" t="s">
        <v>219</v>
      </c>
      <c r="N27" s="65" t="s">
        <v>220</v>
      </c>
      <c r="O27" s="65" t="s">
        <v>221</v>
      </c>
      <c r="P27" s="65" t="s">
        <v>222</v>
      </c>
      <c r="Q27" s="65" t="s">
        <v>223</v>
      </c>
      <c r="R27" s="65" t="s">
        <v>224</v>
      </c>
      <c r="S27" s="65" t="s">
        <v>273</v>
      </c>
      <c r="T27" s="65" t="s">
        <v>225</v>
      </c>
      <c r="U27" s="65" t="s">
        <v>226</v>
      </c>
      <c r="V27" s="65" t="s">
        <v>227</v>
      </c>
      <c r="W27" s="65" t="s">
        <v>228</v>
      </c>
      <c r="X27" s="65" t="s">
        <v>229</v>
      </c>
      <c r="Y27" s="65" t="s">
        <v>230</v>
      </c>
      <c r="Z27" s="65" t="s">
        <v>231</v>
      </c>
      <c r="AA27" s="65" t="s">
        <v>232</v>
      </c>
      <c r="AB27" s="65" t="s">
        <v>233</v>
      </c>
      <c r="AC27" s="65" t="s">
        <v>147</v>
      </c>
      <c r="AD27" s="65" t="s">
        <v>234</v>
      </c>
      <c r="AE27" s="65" t="s">
        <v>235</v>
      </c>
      <c r="AF27" s="65" t="s">
        <v>234</v>
      </c>
      <c r="AG27" s="65" t="s">
        <v>95</v>
      </c>
      <c r="AH27" s="65" t="s">
        <v>236</v>
      </c>
      <c r="AJ27" s="65" t="s">
        <v>96</v>
      </c>
      <c r="AK27" s="65" t="s">
        <v>229</v>
      </c>
      <c r="AL27" s="65" t="s">
        <v>230</v>
      </c>
      <c r="AM27" s="65" t="s">
        <v>237</v>
      </c>
      <c r="AN27" s="65" t="s">
        <v>238</v>
      </c>
      <c r="AO27" s="65" t="s">
        <v>239</v>
      </c>
      <c r="AP27" s="65" t="s">
        <v>240</v>
      </c>
    </row>
    <row r="28" spans="1:42">
      <c r="A28" s="65" t="s">
        <v>136</v>
      </c>
      <c r="B28" s="65" t="s">
        <v>148</v>
      </c>
      <c r="C28" s="65" t="s">
        <v>48</v>
      </c>
      <c r="E28" s="65" t="s">
        <v>279</v>
      </c>
      <c r="K28" s="65" t="s">
        <v>280</v>
      </c>
      <c r="L28" s="65" t="s">
        <v>281</v>
      </c>
      <c r="M28" s="65" t="s">
        <v>241</v>
      </c>
      <c r="N28" s="65" t="s">
        <v>242</v>
      </c>
      <c r="O28" s="65" t="s">
        <v>243</v>
      </c>
      <c r="P28" s="65" t="s">
        <v>282</v>
      </c>
      <c r="Q28" s="65" t="s">
        <v>244</v>
      </c>
      <c r="R28" s="65" t="s">
        <v>245</v>
      </c>
      <c r="S28" s="65" t="s">
        <v>283</v>
      </c>
      <c r="T28" s="65" t="s">
        <v>284</v>
      </c>
      <c r="U28" s="65" t="s">
        <v>285</v>
      </c>
      <c r="V28" s="65" t="s">
        <v>286</v>
      </c>
      <c r="W28" s="65" t="s">
        <v>287</v>
      </c>
      <c r="X28" s="65" t="s">
        <v>246</v>
      </c>
      <c r="Y28" s="65" t="s">
        <v>247</v>
      </c>
      <c r="Z28" s="65" t="s">
        <v>248</v>
      </c>
      <c r="AA28" s="65" t="s">
        <v>249</v>
      </c>
      <c r="AB28" s="65" t="s">
        <v>250</v>
      </c>
      <c r="AC28" s="65" t="s">
        <v>149</v>
      </c>
      <c r="AD28" s="65" t="s">
        <v>251</v>
      </c>
      <c r="AE28" s="65" t="s">
        <v>288</v>
      </c>
      <c r="AF28" s="65" t="s">
        <v>251</v>
      </c>
      <c r="AG28" s="65" t="s">
        <v>95</v>
      </c>
      <c r="AH28" s="65" t="s">
        <v>252</v>
      </c>
      <c r="AJ28" s="65" t="s">
        <v>96</v>
      </c>
      <c r="AK28" s="65" t="s">
        <v>246</v>
      </c>
      <c r="AL28" s="65" t="s">
        <v>247</v>
      </c>
      <c r="AM28" s="65" t="s">
        <v>289</v>
      </c>
      <c r="AN28" s="65" t="s">
        <v>290</v>
      </c>
      <c r="AO28" s="65" t="s">
        <v>291</v>
      </c>
      <c r="AP28" s="65" t="s">
        <v>292</v>
      </c>
    </row>
    <row r="29" spans="1:42">
      <c r="A29" s="65" t="s">
        <v>136</v>
      </c>
      <c r="B29" s="65" t="s">
        <v>253</v>
      </c>
      <c r="C29" s="65" t="s">
        <v>48</v>
      </c>
      <c r="E29" s="65" t="s">
        <v>293</v>
      </c>
      <c r="K29" s="65" t="s">
        <v>294</v>
      </c>
      <c r="L29" s="65" t="s">
        <v>295</v>
      </c>
      <c r="M29" s="65" t="s">
        <v>254</v>
      </c>
      <c r="N29" s="65" t="s">
        <v>255</v>
      </c>
      <c r="O29" s="65" t="s">
        <v>256</v>
      </c>
      <c r="P29" s="65" t="s">
        <v>296</v>
      </c>
      <c r="Q29" s="65" t="s">
        <v>257</v>
      </c>
      <c r="R29" s="65" t="s">
        <v>258</v>
      </c>
      <c r="S29" s="65" t="s">
        <v>297</v>
      </c>
      <c r="T29" s="65" t="s">
        <v>298</v>
      </c>
      <c r="U29" s="65" t="s">
        <v>299</v>
      </c>
      <c r="V29" s="65" t="s">
        <v>300</v>
      </c>
      <c r="W29" s="65" t="s">
        <v>301</v>
      </c>
      <c r="X29" s="65" t="s">
        <v>259</v>
      </c>
      <c r="Y29" s="65" t="s">
        <v>260</v>
      </c>
      <c r="Z29" s="65" t="s">
        <v>261</v>
      </c>
      <c r="AA29" s="65" t="s">
        <v>262</v>
      </c>
      <c r="AB29" s="65" t="s">
        <v>263</v>
      </c>
      <c r="AC29" s="65" t="s">
        <v>264</v>
      </c>
      <c r="AD29" s="65" t="s">
        <v>265</v>
      </c>
      <c r="AE29" s="65" t="s">
        <v>302</v>
      </c>
      <c r="AF29" s="65" t="s">
        <v>265</v>
      </c>
      <c r="AG29" s="65" t="s">
        <v>95</v>
      </c>
      <c r="AH29" s="65" t="s">
        <v>303</v>
      </c>
      <c r="AJ29" s="65" t="s">
        <v>96</v>
      </c>
      <c r="AK29" s="65" t="s">
        <v>259</v>
      </c>
      <c r="AL29" s="65" t="s">
        <v>260</v>
      </c>
      <c r="AM29" s="65" t="s">
        <v>304</v>
      </c>
      <c r="AN29" s="65" t="s">
        <v>305</v>
      </c>
      <c r="AO29" s="65" t="s">
        <v>306</v>
      </c>
      <c r="AP29" s="65" t="s">
        <v>307</v>
      </c>
    </row>
    <row r="30" spans="1:42">
      <c r="A30" s="65" t="s">
        <v>136</v>
      </c>
      <c r="B30" s="65" t="s">
        <v>308</v>
      </c>
      <c r="C30" s="65" t="s">
        <v>48</v>
      </c>
      <c r="E30" s="65" t="s">
        <v>309</v>
      </c>
      <c r="K30" s="65" t="s">
        <v>310</v>
      </c>
      <c r="L30" s="65" t="s">
        <v>311</v>
      </c>
      <c r="M30" s="65" t="s">
        <v>312</v>
      </c>
      <c r="N30" s="65" t="s">
        <v>313</v>
      </c>
      <c r="O30" s="65" t="s">
        <v>314</v>
      </c>
      <c r="P30" s="65" t="s">
        <v>315</v>
      </c>
      <c r="Q30" s="65" t="s">
        <v>316</v>
      </c>
      <c r="R30" s="65" t="s">
        <v>317</v>
      </c>
      <c r="S30" s="65" t="s">
        <v>318</v>
      </c>
      <c r="T30" s="65" t="s">
        <v>319</v>
      </c>
      <c r="U30" s="65" t="s">
        <v>320</v>
      </c>
      <c r="V30" s="65" t="s">
        <v>321</v>
      </c>
      <c r="W30" s="65" t="s">
        <v>322</v>
      </c>
      <c r="X30" s="65" t="s">
        <v>323</v>
      </c>
      <c r="Y30" s="65" t="s">
        <v>324</v>
      </c>
      <c r="Z30" s="65" t="s">
        <v>325</v>
      </c>
      <c r="AA30" s="65" t="s">
        <v>326</v>
      </c>
      <c r="AB30" s="65" t="s">
        <v>327</v>
      </c>
      <c r="AC30" s="65" t="s">
        <v>328</v>
      </c>
      <c r="AD30" s="65" t="s">
        <v>329</v>
      </c>
      <c r="AE30" s="65" t="s">
        <v>330</v>
      </c>
      <c r="AF30" s="65" t="s">
        <v>329</v>
      </c>
      <c r="AG30" s="65" t="s">
        <v>95</v>
      </c>
      <c r="AH30" s="65" t="s">
        <v>331</v>
      </c>
      <c r="AJ30" s="65" t="s">
        <v>96</v>
      </c>
      <c r="AK30" s="65" t="s">
        <v>323</v>
      </c>
      <c r="AL30" s="65" t="s">
        <v>324</v>
      </c>
      <c r="AM30" s="65" t="s">
        <v>332</v>
      </c>
      <c r="AN30" s="65" t="s">
        <v>333</v>
      </c>
      <c r="AO30" s="65" t="s">
        <v>334</v>
      </c>
      <c r="AP30" s="65" t="s">
        <v>335</v>
      </c>
    </row>
    <row r="31" spans="1:42">
      <c r="A31" s="65" t="s">
        <v>136</v>
      </c>
      <c r="B31" s="65" t="s">
        <v>336</v>
      </c>
      <c r="C31" s="65" t="s">
        <v>48</v>
      </c>
      <c r="E31" s="65" t="s">
        <v>337</v>
      </c>
      <c r="K31" s="65" t="s">
        <v>338</v>
      </c>
      <c r="L31" s="65" t="s">
        <v>339</v>
      </c>
      <c r="M31" s="65" t="s">
        <v>340</v>
      </c>
      <c r="N31" s="65" t="s">
        <v>341</v>
      </c>
      <c r="O31" s="65" t="s">
        <v>342</v>
      </c>
      <c r="P31" s="65" t="s">
        <v>343</v>
      </c>
      <c r="Q31" s="65" t="s">
        <v>344</v>
      </c>
      <c r="R31" s="65" t="s">
        <v>345</v>
      </c>
      <c r="S31" s="65" t="s">
        <v>346</v>
      </c>
      <c r="T31" s="65" t="s">
        <v>347</v>
      </c>
      <c r="U31" s="65" t="s">
        <v>348</v>
      </c>
      <c r="V31" s="65" t="s">
        <v>349</v>
      </c>
      <c r="W31" s="65" t="s">
        <v>350</v>
      </c>
      <c r="X31" s="65" t="s">
        <v>351</v>
      </c>
      <c r="Y31" s="65" t="s">
        <v>352</v>
      </c>
      <c r="Z31" s="65" t="s">
        <v>353</v>
      </c>
      <c r="AA31" s="65" t="s">
        <v>354</v>
      </c>
      <c r="AB31" s="65" t="s">
        <v>355</v>
      </c>
      <c r="AC31" s="65" t="s">
        <v>356</v>
      </c>
      <c r="AD31" s="65" t="s">
        <v>357</v>
      </c>
      <c r="AE31" s="65" t="s">
        <v>358</v>
      </c>
      <c r="AF31" s="65" t="s">
        <v>357</v>
      </c>
      <c r="AG31" s="65" t="s">
        <v>95</v>
      </c>
      <c r="AH31" s="65" t="s">
        <v>359</v>
      </c>
      <c r="AJ31" s="65" t="s">
        <v>96</v>
      </c>
      <c r="AK31" s="65" t="s">
        <v>351</v>
      </c>
      <c r="AL31" s="65" t="s">
        <v>352</v>
      </c>
      <c r="AM31" s="65" t="s">
        <v>360</v>
      </c>
      <c r="AN31" s="65" t="s">
        <v>361</v>
      </c>
      <c r="AO31" s="65" t="s">
        <v>362</v>
      </c>
      <c r="AP31" s="65" t="s">
        <v>363</v>
      </c>
    </row>
    <row r="32" spans="1:42">
      <c r="A32" s="65" t="s">
        <v>136</v>
      </c>
      <c r="B32" s="65" t="s">
        <v>364</v>
      </c>
      <c r="C32" s="65" t="s">
        <v>48</v>
      </c>
      <c r="E32" s="65" t="s">
        <v>365</v>
      </c>
      <c r="K32" s="65" t="s">
        <v>366</v>
      </c>
      <c r="L32" s="65" t="s">
        <v>367</v>
      </c>
      <c r="M32" s="65" t="s">
        <v>368</v>
      </c>
      <c r="N32" s="65" t="s">
        <v>369</v>
      </c>
      <c r="O32" s="65" t="s">
        <v>370</v>
      </c>
      <c r="P32" s="65" t="s">
        <v>371</v>
      </c>
      <c r="Q32" s="65" t="s">
        <v>372</v>
      </c>
      <c r="R32" s="65" t="s">
        <v>373</v>
      </c>
      <c r="S32" s="65" t="s">
        <v>374</v>
      </c>
      <c r="T32" s="65" t="s">
        <v>375</v>
      </c>
      <c r="U32" s="65" t="s">
        <v>376</v>
      </c>
      <c r="V32" s="65" t="s">
        <v>377</v>
      </c>
      <c r="W32" s="65" t="s">
        <v>378</v>
      </c>
      <c r="X32" s="65" t="s">
        <v>379</v>
      </c>
      <c r="Y32" s="65" t="s">
        <v>380</v>
      </c>
      <c r="Z32" s="65" t="s">
        <v>381</v>
      </c>
      <c r="AA32" s="65" t="s">
        <v>382</v>
      </c>
      <c r="AB32" s="65" t="s">
        <v>383</v>
      </c>
      <c r="AC32" s="65" t="s">
        <v>384</v>
      </c>
      <c r="AD32" s="65" t="s">
        <v>385</v>
      </c>
      <c r="AE32" s="65" t="s">
        <v>386</v>
      </c>
      <c r="AF32" s="65" t="s">
        <v>385</v>
      </c>
      <c r="AG32" s="65" t="s">
        <v>95</v>
      </c>
      <c r="AH32" s="65" t="s">
        <v>387</v>
      </c>
      <c r="AJ32" s="65" t="s">
        <v>96</v>
      </c>
      <c r="AK32" s="65" t="s">
        <v>379</v>
      </c>
      <c r="AL32" s="65" t="s">
        <v>380</v>
      </c>
      <c r="AM32" s="65" t="s">
        <v>388</v>
      </c>
      <c r="AN32" s="65" t="s">
        <v>389</v>
      </c>
      <c r="AO32" s="65" t="s">
        <v>390</v>
      </c>
      <c r="AP32" s="65" t="s">
        <v>391</v>
      </c>
    </row>
    <row r="33" spans="1:42">
      <c r="A33" s="65" t="s">
        <v>136</v>
      </c>
      <c r="B33" s="65" t="s">
        <v>392</v>
      </c>
      <c r="C33" s="65" t="s">
        <v>48</v>
      </c>
      <c r="E33" s="65" t="s">
        <v>393</v>
      </c>
      <c r="K33" s="65" t="s">
        <v>394</v>
      </c>
      <c r="L33" s="65" t="s">
        <v>395</v>
      </c>
      <c r="M33" s="65" t="s">
        <v>396</v>
      </c>
      <c r="N33" s="65" t="s">
        <v>397</v>
      </c>
      <c r="O33" s="65" t="s">
        <v>398</v>
      </c>
      <c r="P33" s="65" t="s">
        <v>399</v>
      </c>
      <c r="Q33" s="65" t="s">
        <v>400</v>
      </c>
      <c r="R33" s="65" t="s">
        <v>401</v>
      </c>
      <c r="S33" s="65" t="s">
        <v>402</v>
      </c>
      <c r="T33" s="65" t="s">
        <v>403</v>
      </c>
      <c r="U33" s="65" t="s">
        <v>404</v>
      </c>
      <c r="V33" s="65" t="s">
        <v>405</v>
      </c>
      <c r="W33" s="65" t="s">
        <v>406</v>
      </c>
      <c r="X33" s="65" t="s">
        <v>407</v>
      </c>
      <c r="Y33" s="65" t="s">
        <v>408</v>
      </c>
      <c r="Z33" s="65" t="s">
        <v>409</v>
      </c>
      <c r="AA33" s="65" t="s">
        <v>410</v>
      </c>
      <c r="AB33" s="65" t="s">
        <v>411</v>
      </c>
      <c r="AC33" s="65" t="s">
        <v>412</v>
      </c>
      <c r="AD33" s="65" t="s">
        <v>413</v>
      </c>
      <c r="AE33" s="65" t="s">
        <v>414</v>
      </c>
      <c r="AF33" s="65" t="s">
        <v>413</v>
      </c>
      <c r="AG33" s="65" t="s">
        <v>95</v>
      </c>
      <c r="AH33" s="65" t="s">
        <v>415</v>
      </c>
      <c r="AJ33" s="65" t="s">
        <v>96</v>
      </c>
      <c r="AK33" s="65" t="s">
        <v>407</v>
      </c>
      <c r="AL33" s="65" t="s">
        <v>408</v>
      </c>
      <c r="AM33" s="65" t="s">
        <v>416</v>
      </c>
      <c r="AN33" s="65" t="s">
        <v>417</v>
      </c>
      <c r="AO33" s="65" t="s">
        <v>418</v>
      </c>
      <c r="AP33" s="65" t="s">
        <v>419</v>
      </c>
    </row>
    <row r="34" spans="1:42">
      <c r="A34" s="65" t="s">
        <v>136</v>
      </c>
      <c r="B34" s="65" t="s">
        <v>420</v>
      </c>
      <c r="C34" s="65" t="s">
        <v>48</v>
      </c>
      <c r="E34" s="65" t="s">
        <v>279</v>
      </c>
      <c r="K34" s="65" t="s">
        <v>421</v>
      </c>
      <c r="L34" s="65" t="s">
        <v>422</v>
      </c>
      <c r="M34" s="65" t="s">
        <v>423</v>
      </c>
      <c r="N34" s="65" t="s">
        <v>424</v>
      </c>
      <c r="O34" s="65" t="s">
        <v>425</v>
      </c>
      <c r="P34" s="65" t="s">
        <v>426</v>
      </c>
      <c r="Q34" s="65" t="s">
        <v>427</v>
      </c>
      <c r="R34" s="65" t="s">
        <v>428</v>
      </c>
      <c r="S34" s="65" t="s">
        <v>429</v>
      </c>
      <c r="T34" s="65" t="s">
        <v>430</v>
      </c>
      <c r="U34" s="65" t="s">
        <v>431</v>
      </c>
      <c r="V34" s="65" t="s">
        <v>432</v>
      </c>
      <c r="W34" s="65" t="s">
        <v>433</v>
      </c>
      <c r="X34" s="65" t="s">
        <v>434</v>
      </c>
      <c r="Y34" s="65" t="s">
        <v>435</v>
      </c>
      <c r="Z34" s="65" t="s">
        <v>436</v>
      </c>
      <c r="AA34" s="65" t="s">
        <v>437</v>
      </c>
      <c r="AB34" s="65" t="s">
        <v>438</v>
      </c>
      <c r="AC34" s="65" t="s">
        <v>439</v>
      </c>
      <c r="AD34" s="65" t="s">
        <v>440</v>
      </c>
      <c r="AE34" s="65" t="s">
        <v>441</v>
      </c>
      <c r="AF34" s="65" t="s">
        <v>440</v>
      </c>
      <c r="AG34" s="65" t="s">
        <v>95</v>
      </c>
      <c r="AH34" s="65" t="s">
        <v>442</v>
      </c>
      <c r="AJ34" s="65" t="s">
        <v>96</v>
      </c>
      <c r="AK34" s="65" t="s">
        <v>434</v>
      </c>
      <c r="AL34" s="65" t="s">
        <v>435</v>
      </c>
      <c r="AM34" s="65" t="s">
        <v>443</v>
      </c>
      <c r="AN34" s="65" t="s">
        <v>444</v>
      </c>
      <c r="AO34" s="65" t="s">
        <v>445</v>
      </c>
      <c r="AP34" s="65" t="s">
        <v>446</v>
      </c>
    </row>
    <row r="35" spans="1:42">
      <c r="A35" s="65" t="s">
        <v>136</v>
      </c>
      <c r="B35" s="65" t="s">
        <v>447</v>
      </c>
      <c r="C35" s="65" t="s">
        <v>48</v>
      </c>
      <c r="E35" s="65" t="s">
        <v>448</v>
      </c>
      <c r="K35" s="65" t="s">
        <v>449</v>
      </c>
      <c r="L35" s="65" t="s">
        <v>450</v>
      </c>
      <c r="M35" s="65" t="s">
        <v>451</v>
      </c>
      <c r="N35" s="65" t="s">
        <v>452</v>
      </c>
      <c r="O35" s="65" t="s">
        <v>453</v>
      </c>
      <c r="P35" s="65" t="s">
        <v>454</v>
      </c>
      <c r="Q35" s="65" t="s">
        <v>455</v>
      </c>
      <c r="R35" s="65" t="s">
        <v>456</v>
      </c>
      <c r="S35" s="65" t="s">
        <v>457</v>
      </c>
      <c r="T35" s="65" t="s">
        <v>458</v>
      </c>
      <c r="U35" s="65" t="s">
        <v>459</v>
      </c>
      <c r="V35" s="65" t="s">
        <v>460</v>
      </c>
      <c r="W35" s="65" t="s">
        <v>461</v>
      </c>
      <c r="X35" s="65" t="s">
        <v>462</v>
      </c>
      <c r="Y35" s="65" t="s">
        <v>463</v>
      </c>
      <c r="Z35" s="65" t="s">
        <v>464</v>
      </c>
      <c r="AA35" s="65" t="s">
        <v>465</v>
      </c>
      <c r="AB35" s="65" t="s">
        <v>466</v>
      </c>
      <c r="AC35" s="65" t="s">
        <v>467</v>
      </c>
      <c r="AD35" s="65" t="s">
        <v>468</v>
      </c>
      <c r="AE35" s="65" t="s">
        <v>469</v>
      </c>
      <c r="AF35" s="65" t="s">
        <v>468</v>
      </c>
      <c r="AG35" s="65" t="s">
        <v>95</v>
      </c>
      <c r="AH35" s="65" t="s">
        <v>470</v>
      </c>
      <c r="AJ35" s="65" t="s">
        <v>96</v>
      </c>
      <c r="AK35" s="65" t="s">
        <v>462</v>
      </c>
      <c r="AL35" s="65" t="s">
        <v>463</v>
      </c>
      <c r="AM35" s="65" t="s">
        <v>471</v>
      </c>
      <c r="AN35" s="65" t="s">
        <v>472</v>
      </c>
      <c r="AO35" s="65" t="s">
        <v>473</v>
      </c>
      <c r="AP35" s="65" t="s">
        <v>474</v>
      </c>
    </row>
    <row r="36" spans="1:42">
      <c r="A36" s="65" t="s">
        <v>136</v>
      </c>
      <c r="B36" s="65" t="s">
        <v>475</v>
      </c>
      <c r="C36" s="65" t="s">
        <v>48</v>
      </c>
      <c r="E36" s="65" t="s">
        <v>393</v>
      </c>
      <c r="K36" s="65" t="s">
        <v>476</v>
      </c>
      <c r="L36" s="65" t="s">
        <v>477</v>
      </c>
      <c r="M36" s="65" t="s">
        <v>478</v>
      </c>
      <c r="N36" s="65" t="s">
        <v>479</v>
      </c>
      <c r="O36" s="65" t="s">
        <v>480</v>
      </c>
      <c r="P36" s="65" t="s">
        <v>481</v>
      </c>
      <c r="Q36" s="65" t="s">
        <v>482</v>
      </c>
      <c r="R36" s="65" t="s">
        <v>483</v>
      </c>
      <c r="S36" s="65" t="s">
        <v>484</v>
      </c>
      <c r="T36" s="65" t="s">
        <v>485</v>
      </c>
      <c r="U36" s="65" t="s">
        <v>486</v>
      </c>
      <c r="V36" s="65" t="s">
        <v>487</v>
      </c>
      <c r="W36" s="65" t="s">
        <v>488</v>
      </c>
      <c r="X36" s="65" t="s">
        <v>489</v>
      </c>
      <c r="Y36" s="65" t="s">
        <v>490</v>
      </c>
      <c r="Z36" s="65" t="s">
        <v>491</v>
      </c>
      <c r="AA36" s="65" t="s">
        <v>492</v>
      </c>
      <c r="AB36" s="65" t="s">
        <v>493</v>
      </c>
      <c r="AC36" s="65" t="s">
        <v>494</v>
      </c>
      <c r="AD36" s="65" t="s">
        <v>495</v>
      </c>
      <c r="AE36" s="65" t="s">
        <v>496</v>
      </c>
      <c r="AF36" s="65" t="s">
        <v>495</v>
      </c>
      <c r="AG36" s="65" t="s">
        <v>95</v>
      </c>
      <c r="AH36" s="65" t="s">
        <v>497</v>
      </c>
      <c r="AJ36" s="65" t="s">
        <v>96</v>
      </c>
      <c r="AK36" s="65" t="s">
        <v>489</v>
      </c>
      <c r="AL36" s="65" t="s">
        <v>490</v>
      </c>
      <c r="AM36" s="65" t="s">
        <v>498</v>
      </c>
      <c r="AN36" s="65" t="s">
        <v>499</v>
      </c>
      <c r="AO36" s="65" t="s">
        <v>500</v>
      </c>
      <c r="AP36" s="65" t="s">
        <v>501</v>
      </c>
    </row>
    <row r="37" spans="1:42">
      <c r="A37" s="65" t="s">
        <v>136</v>
      </c>
      <c r="B37" s="65" t="s">
        <v>502</v>
      </c>
      <c r="C37" s="65" t="s">
        <v>48</v>
      </c>
      <c r="E37" s="65" t="s">
        <v>503</v>
      </c>
      <c r="K37" s="65" t="s">
        <v>504</v>
      </c>
      <c r="L37" s="65" t="s">
        <v>505</v>
      </c>
      <c r="M37" s="65" t="s">
        <v>506</v>
      </c>
      <c r="N37" s="65" t="s">
        <v>507</v>
      </c>
      <c r="O37" s="65" t="s">
        <v>508</v>
      </c>
      <c r="P37" s="65" t="s">
        <v>509</v>
      </c>
      <c r="Q37" s="65" t="s">
        <v>510</v>
      </c>
      <c r="R37" s="65" t="s">
        <v>511</v>
      </c>
      <c r="S37" s="65" t="s">
        <v>512</v>
      </c>
      <c r="T37" s="65" t="s">
        <v>513</v>
      </c>
      <c r="U37" s="65" t="s">
        <v>514</v>
      </c>
      <c r="V37" s="65" t="s">
        <v>515</v>
      </c>
      <c r="W37" s="65" t="s">
        <v>516</v>
      </c>
      <c r="X37" s="65" t="s">
        <v>517</v>
      </c>
      <c r="Y37" s="65" t="s">
        <v>518</v>
      </c>
      <c r="Z37" s="65" t="s">
        <v>519</v>
      </c>
      <c r="AA37" s="65" t="s">
        <v>520</v>
      </c>
      <c r="AB37" s="65" t="s">
        <v>521</v>
      </c>
      <c r="AC37" s="65" t="s">
        <v>522</v>
      </c>
      <c r="AD37" s="65" t="s">
        <v>523</v>
      </c>
      <c r="AE37" s="65" t="s">
        <v>524</v>
      </c>
      <c r="AF37" s="65" t="s">
        <v>523</v>
      </c>
      <c r="AG37" s="65" t="s">
        <v>95</v>
      </c>
      <c r="AH37" s="65" t="s">
        <v>525</v>
      </c>
      <c r="AJ37" s="65" t="s">
        <v>96</v>
      </c>
      <c r="AK37" s="65" t="s">
        <v>517</v>
      </c>
      <c r="AL37" s="65" t="s">
        <v>518</v>
      </c>
      <c r="AM37" s="65" t="s">
        <v>526</v>
      </c>
      <c r="AN37" s="65" t="s">
        <v>527</v>
      </c>
      <c r="AO37" s="65" t="s">
        <v>528</v>
      </c>
      <c r="AP37" s="65" t="s">
        <v>529</v>
      </c>
    </row>
    <row r="38" spans="1:42">
      <c r="A38" s="65" t="s">
        <v>136</v>
      </c>
      <c r="B38" s="65" t="s">
        <v>530</v>
      </c>
      <c r="C38" s="65" t="s">
        <v>48</v>
      </c>
      <c r="E38" s="65" t="s">
        <v>531</v>
      </c>
      <c r="K38" s="65" t="s">
        <v>532</v>
      </c>
      <c r="L38" s="65" t="s">
        <v>533</v>
      </c>
      <c r="M38" s="65" t="s">
        <v>534</v>
      </c>
      <c r="N38" s="65" t="s">
        <v>535</v>
      </c>
      <c r="O38" s="65" t="s">
        <v>536</v>
      </c>
      <c r="P38" s="65" t="s">
        <v>537</v>
      </c>
      <c r="Q38" s="65" t="s">
        <v>538</v>
      </c>
      <c r="R38" s="65" t="s">
        <v>539</v>
      </c>
      <c r="S38" s="65" t="s">
        <v>540</v>
      </c>
      <c r="T38" s="65" t="s">
        <v>541</v>
      </c>
      <c r="U38" s="65" t="s">
        <v>542</v>
      </c>
      <c r="V38" s="65" t="s">
        <v>543</v>
      </c>
      <c r="W38" s="65" t="s">
        <v>544</v>
      </c>
      <c r="X38" s="65" t="s">
        <v>545</v>
      </c>
      <c r="Y38" s="65" t="s">
        <v>546</v>
      </c>
      <c r="Z38" s="65" t="s">
        <v>547</v>
      </c>
      <c r="AA38" s="65" t="s">
        <v>548</v>
      </c>
      <c r="AB38" s="65" t="s">
        <v>549</v>
      </c>
      <c r="AC38" s="65" t="s">
        <v>550</v>
      </c>
      <c r="AD38" s="65" t="s">
        <v>551</v>
      </c>
      <c r="AE38" s="65" t="s">
        <v>552</v>
      </c>
      <c r="AF38" s="65" t="s">
        <v>551</v>
      </c>
      <c r="AG38" s="65" t="s">
        <v>95</v>
      </c>
      <c r="AH38" s="65" t="s">
        <v>553</v>
      </c>
      <c r="AJ38" s="65" t="s">
        <v>96</v>
      </c>
      <c r="AK38" s="65" t="s">
        <v>545</v>
      </c>
      <c r="AL38" s="65" t="s">
        <v>546</v>
      </c>
      <c r="AM38" s="65" t="s">
        <v>554</v>
      </c>
      <c r="AN38" s="65" t="s">
        <v>555</v>
      </c>
      <c r="AO38" s="65" t="s">
        <v>556</v>
      </c>
      <c r="AP38" s="65" t="s">
        <v>557</v>
      </c>
    </row>
    <row r="39" spans="1:42">
      <c r="A39" s="65" t="s">
        <v>136</v>
      </c>
      <c r="B39" s="65" t="s">
        <v>558</v>
      </c>
      <c r="C39" s="65" t="s">
        <v>48</v>
      </c>
      <c r="E39" s="65" t="s">
        <v>559</v>
      </c>
      <c r="K39" s="65" t="s">
        <v>560</v>
      </c>
      <c r="L39" s="65" t="s">
        <v>561</v>
      </c>
      <c r="M39" s="65" t="s">
        <v>562</v>
      </c>
      <c r="N39" s="65" t="s">
        <v>563</v>
      </c>
      <c r="O39" s="65" t="s">
        <v>564</v>
      </c>
      <c r="P39" s="65" t="s">
        <v>565</v>
      </c>
      <c r="Q39" s="65" t="s">
        <v>566</v>
      </c>
      <c r="R39" s="65" t="s">
        <v>567</v>
      </c>
      <c r="S39" s="65" t="s">
        <v>568</v>
      </c>
      <c r="T39" s="65" t="s">
        <v>569</v>
      </c>
      <c r="U39" s="65" t="s">
        <v>570</v>
      </c>
      <c r="V39" s="65" t="s">
        <v>571</v>
      </c>
      <c r="W39" s="65" t="s">
        <v>572</v>
      </c>
      <c r="X39" s="65" t="s">
        <v>573</v>
      </c>
      <c r="Y39" s="65" t="s">
        <v>574</v>
      </c>
      <c r="Z39" s="65" t="s">
        <v>575</v>
      </c>
      <c r="AA39" s="65" t="s">
        <v>576</v>
      </c>
      <c r="AB39" s="65" t="s">
        <v>577</v>
      </c>
      <c r="AC39" s="65" t="s">
        <v>578</v>
      </c>
      <c r="AD39" s="65" t="s">
        <v>579</v>
      </c>
      <c r="AE39" s="65" t="s">
        <v>580</v>
      </c>
      <c r="AF39" s="65" t="s">
        <v>579</v>
      </c>
      <c r="AG39" s="65" t="s">
        <v>95</v>
      </c>
      <c r="AH39" s="65" t="s">
        <v>581</v>
      </c>
      <c r="AJ39" s="65" t="s">
        <v>96</v>
      </c>
      <c r="AK39" s="65" t="s">
        <v>573</v>
      </c>
      <c r="AL39" s="65" t="s">
        <v>574</v>
      </c>
      <c r="AM39" s="65" t="s">
        <v>582</v>
      </c>
      <c r="AN39" s="65" t="s">
        <v>583</v>
      </c>
      <c r="AO39" s="65" t="s">
        <v>584</v>
      </c>
      <c r="AP39" s="65" t="s">
        <v>585</v>
      </c>
    </row>
    <row r="40" spans="1:42">
      <c r="A40" s="65" t="s">
        <v>136</v>
      </c>
      <c r="B40" s="65" t="s">
        <v>586</v>
      </c>
      <c r="C40" s="65" t="s">
        <v>48</v>
      </c>
      <c r="E40" s="65" t="s">
        <v>587</v>
      </c>
      <c r="K40" s="65" t="s">
        <v>588</v>
      </c>
      <c r="L40" s="65" t="s">
        <v>589</v>
      </c>
      <c r="M40" s="65" t="s">
        <v>590</v>
      </c>
      <c r="N40" s="65" t="s">
        <v>591</v>
      </c>
      <c r="O40" s="65" t="s">
        <v>592</v>
      </c>
      <c r="P40" s="65" t="s">
        <v>593</v>
      </c>
      <c r="Q40" s="65" t="s">
        <v>594</v>
      </c>
      <c r="R40" s="65" t="s">
        <v>595</v>
      </c>
      <c r="S40" s="65" t="s">
        <v>596</v>
      </c>
      <c r="T40" s="65" t="s">
        <v>597</v>
      </c>
      <c r="U40" s="65" t="s">
        <v>598</v>
      </c>
      <c r="V40" s="65" t="s">
        <v>599</v>
      </c>
      <c r="W40" s="65" t="s">
        <v>600</v>
      </c>
      <c r="X40" s="65" t="s">
        <v>601</v>
      </c>
      <c r="Y40" s="65" t="s">
        <v>602</v>
      </c>
      <c r="Z40" s="65" t="s">
        <v>603</v>
      </c>
      <c r="AA40" s="65" t="s">
        <v>604</v>
      </c>
      <c r="AB40" s="65" t="s">
        <v>605</v>
      </c>
      <c r="AC40" s="65" t="s">
        <v>606</v>
      </c>
      <c r="AD40" s="65" t="s">
        <v>607</v>
      </c>
      <c r="AE40" s="65" t="s">
        <v>608</v>
      </c>
      <c r="AF40" s="65" t="s">
        <v>607</v>
      </c>
      <c r="AG40" s="65" t="s">
        <v>95</v>
      </c>
      <c r="AH40" s="65" t="s">
        <v>609</v>
      </c>
      <c r="AJ40" s="65" t="s">
        <v>96</v>
      </c>
      <c r="AK40" s="65" t="s">
        <v>601</v>
      </c>
      <c r="AL40" s="65" t="s">
        <v>602</v>
      </c>
      <c r="AM40" s="65" t="s">
        <v>610</v>
      </c>
      <c r="AN40" s="65" t="s">
        <v>611</v>
      </c>
      <c r="AO40" s="65" t="s">
        <v>612</v>
      </c>
      <c r="AP40" s="65" t="s">
        <v>613</v>
      </c>
    </row>
    <row r="41" spans="1:42">
      <c r="A41" s="65" t="s">
        <v>136</v>
      </c>
      <c r="B41" s="65" t="s">
        <v>614</v>
      </c>
      <c r="C41" s="65" t="s">
        <v>48</v>
      </c>
      <c r="E41" s="65" t="s">
        <v>615</v>
      </c>
      <c r="K41" s="65" t="s">
        <v>616</v>
      </c>
      <c r="L41" s="65" t="s">
        <v>617</v>
      </c>
      <c r="M41" s="65" t="s">
        <v>618</v>
      </c>
      <c r="N41" s="65" t="s">
        <v>619</v>
      </c>
      <c r="O41" s="65" t="s">
        <v>620</v>
      </c>
      <c r="P41" s="65" t="s">
        <v>621</v>
      </c>
      <c r="Q41" s="65" t="s">
        <v>622</v>
      </c>
      <c r="R41" s="65" t="s">
        <v>623</v>
      </c>
      <c r="S41" s="65" t="s">
        <v>624</v>
      </c>
      <c r="T41" s="65" t="s">
        <v>625</v>
      </c>
      <c r="U41" s="65" t="s">
        <v>626</v>
      </c>
      <c r="V41" s="65" t="s">
        <v>627</v>
      </c>
      <c r="W41" s="65" t="s">
        <v>628</v>
      </c>
      <c r="X41" s="65" t="s">
        <v>629</v>
      </c>
      <c r="Y41" s="65" t="s">
        <v>630</v>
      </c>
      <c r="Z41" s="65" t="s">
        <v>631</v>
      </c>
      <c r="AA41" s="65" t="s">
        <v>632</v>
      </c>
      <c r="AB41" s="65" t="s">
        <v>633</v>
      </c>
      <c r="AC41" s="65" t="s">
        <v>634</v>
      </c>
      <c r="AD41" s="65" t="s">
        <v>635</v>
      </c>
      <c r="AE41" s="65" t="s">
        <v>636</v>
      </c>
      <c r="AF41" s="65" t="s">
        <v>635</v>
      </c>
      <c r="AG41" s="65" t="s">
        <v>95</v>
      </c>
      <c r="AH41" s="65" t="s">
        <v>637</v>
      </c>
      <c r="AJ41" s="65" t="s">
        <v>96</v>
      </c>
      <c r="AK41" s="65" t="s">
        <v>629</v>
      </c>
      <c r="AL41" s="65" t="s">
        <v>630</v>
      </c>
      <c r="AM41" s="65" t="s">
        <v>638</v>
      </c>
      <c r="AN41" s="65" t="s">
        <v>639</v>
      </c>
      <c r="AO41" s="65" t="s">
        <v>640</v>
      </c>
      <c r="AP41" s="65" t="s">
        <v>641</v>
      </c>
    </row>
    <row r="42" spans="1:42">
      <c r="A42" s="65" t="s">
        <v>136</v>
      </c>
      <c r="B42" s="65" t="s">
        <v>642</v>
      </c>
      <c r="C42" s="65" t="s">
        <v>48</v>
      </c>
      <c r="E42" s="65" t="s">
        <v>643</v>
      </c>
      <c r="K42" s="65" t="s">
        <v>644</v>
      </c>
      <c r="L42" s="65" t="s">
        <v>645</v>
      </c>
      <c r="M42" s="65" t="s">
        <v>646</v>
      </c>
      <c r="N42" s="65" t="s">
        <v>647</v>
      </c>
      <c r="O42" s="65" t="s">
        <v>648</v>
      </c>
      <c r="P42" s="65" t="s">
        <v>649</v>
      </c>
      <c r="Q42" s="65" t="s">
        <v>650</v>
      </c>
      <c r="R42" s="65" t="s">
        <v>651</v>
      </c>
      <c r="S42" s="65" t="s">
        <v>652</v>
      </c>
      <c r="T42" s="65" t="s">
        <v>653</v>
      </c>
      <c r="U42" s="65" t="s">
        <v>654</v>
      </c>
      <c r="V42" s="65" t="s">
        <v>655</v>
      </c>
      <c r="W42" s="65" t="s">
        <v>656</v>
      </c>
      <c r="X42" s="65" t="s">
        <v>657</v>
      </c>
      <c r="Y42" s="65" t="s">
        <v>658</v>
      </c>
      <c r="Z42" s="65" t="s">
        <v>659</v>
      </c>
      <c r="AA42" s="65" t="s">
        <v>660</v>
      </c>
      <c r="AB42" s="65" t="s">
        <v>661</v>
      </c>
      <c r="AC42" s="65" t="s">
        <v>662</v>
      </c>
      <c r="AD42" s="65" t="s">
        <v>663</v>
      </c>
      <c r="AE42" s="65" t="s">
        <v>664</v>
      </c>
      <c r="AF42" s="65" t="s">
        <v>663</v>
      </c>
      <c r="AG42" s="65" t="s">
        <v>95</v>
      </c>
      <c r="AH42" s="65" t="s">
        <v>665</v>
      </c>
      <c r="AJ42" s="65" t="s">
        <v>96</v>
      </c>
      <c r="AK42" s="65" t="s">
        <v>657</v>
      </c>
      <c r="AL42" s="65" t="s">
        <v>658</v>
      </c>
      <c r="AM42" s="65" t="s">
        <v>666</v>
      </c>
      <c r="AN42" s="65" t="s">
        <v>667</v>
      </c>
      <c r="AO42" s="65" t="s">
        <v>668</v>
      </c>
      <c r="AP42" s="65" t="s">
        <v>669</v>
      </c>
    </row>
    <row r="43" spans="1:42">
      <c r="A43" s="65" t="s">
        <v>136</v>
      </c>
      <c r="B43" s="65" t="s">
        <v>670</v>
      </c>
      <c r="C43" s="65" t="s">
        <v>48</v>
      </c>
      <c r="E43" s="65" t="s">
        <v>671</v>
      </c>
      <c r="K43" s="65" t="s">
        <v>672</v>
      </c>
      <c r="L43" s="65" t="s">
        <v>673</v>
      </c>
      <c r="M43" s="65" t="s">
        <v>674</v>
      </c>
      <c r="N43" s="65" t="s">
        <v>675</v>
      </c>
      <c r="O43" s="65" t="s">
        <v>676</v>
      </c>
      <c r="P43" s="65" t="s">
        <v>677</v>
      </c>
      <c r="Q43" s="65" t="s">
        <v>678</v>
      </c>
      <c r="R43" s="65" t="s">
        <v>679</v>
      </c>
      <c r="S43" s="65" t="s">
        <v>680</v>
      </c>
      <c r="T43" s="65" t="s">
        <v>681</v>
      </c>
      <c r="U43" s="65" t="s">
        <v>682</v>
      </c>
      <c r="V43" s="65" t="s">
        <v>683</v>
      </c>
      <c r="W43" s="65" t="s">
        <v>684</v>
      </c>
      <c r="X43" s="65" t="s">
        <v>685</v>
      </c>
      <c r="Y43" s="65" t="s">
        <v>686</v>
      </c>
      <c r="Z43" s="65" t="s">
        <v>687</v>
      </c>
      <c r="AA43" s="65" t="s">
        <v>688</v>
      </c>
      <c r="AB43" s="65" t="s">
        <v>689</v>
      </c>
      <c r="AC43" s="65" t="s">
        <v>690</v>
      </c>
      <c r="AD43" s="65" t="s">
        <v>691</v>
      </c>
      <c r="AE43" s="65" t="s">
        <v>692</v>
      </c>
      <c r="AF43" s="65" t="s">
        <v>691</v>
      </c>
      <c r="AG43" s="65" t="s">
        <v>95</v>
      </c>
      <c r="AH43" s="65" t="s">
        <v>693</v>
      </c>
      <c r="AJ43" s="65" t="s">
        <v>96</v>
      </c>
      <c r="AK43" s="65" t="s">
        <v>685</v>
      </c>
      <c r="AL43" s="65" t="s">
        <v>686</v>
      </c>
      <c r="AM43" s="65" t="s">
        <v>694</v>
      </c>
      <c r="AN43" s="65" t="s">
        <v>695</v>
      </c>
      <c r="AO43" s="65" t="s">
        <v>696</v>
      </c>
      <c r="AP43" s="65" t="s">
        <v>697</v>
      </c>
    </row>
    <row r="44" spans="1:42">
      <c r="A44" s="65" t="s">
        <v>136</v>
      </c>
      <c r="B44" s="65" t="s">
        <v>698</v>
      </c>
      <c r="C44" s="65" t="s">
        <v>48</v>
      </c>
      <c r="E44" s="65" t="s">
        <v>699</v>
      </c>
      <c r="K44" s="65" t="s">
        <v>700</v>
      </c>
      <c r="L44" s="65" t="s">
        <v>701</v>
      </c>
      <c r="M44" s="65" t="s">
        <v>702</v>
      </c>
      <c r="N44" s="65" t="s">
        <v>703</v>
      </c>
      <c r="O44" s="65" t="s">
        <v>704</v>
      </c>
      <c r="P44" s="65" t="s">
        <v>705</v>
      </c>
      <c r="Q44" s="65" t="s">
        <v>706</v>
      </c>
      <c r="R44" s="65" t="s">
        <v>707</v>
      </c>
      <c r="S44" s="65" t="s">
        <v>708</v>
      </c>
      <c r="T44" s="65" t="s">
        <v>709</v>
      </c>
      <c r="U44" s="65" t="s">
        <v>710</v>
      </c>
      <c r="V44" s="65" t="s">
        <v>711</v>
      </c>
      <c r="W44" s="65" t="s">
        <v>712</v>
      </c>
      <c r="X44" s="65" t="s">
        <v>713</v>
      </c>
      <c r="Y44" s="65" t="s">
        <v>714</v>
      </c>
      <c r="Z44" s="65" t="s">
        <v>715</v>
      </c>
      <c r="AA44" s="65" t="s">
        <v>716</v>
      </c>
      <c r="AB44" s="65" t="s">
        <v>717</v>
      </c>
      <c r="AC44" s="65" t="s">
        <v>718</v>
      </c>
      <c r="AD44" s="65" t="s">
        <v>719</v>
      </c>
      <c r="AE44" s="65" t="s">
        <v>720</v>
      </c>
      <c r="AF44" s="65" t="s">
        <v>719</v>
      </c>
      <c r="AG44" s="65" t="s">
        <v>95</v>
      </c>
      <c r="AH44" s="65" t="s">
        <v>721</v>
      </c>
      <c r="AJ44" s="65" t="s">
        <v>96</v>
      </c>
      <c r="AK44" s="65" t="s">
        <v>713</v>
      </c>
      <c r="AL44" s="65" t="s">
        <v>714</v>
      </c>
      <c r="AM44" s="65" t="s">
        <v>722</v>
      </c>
      <c r="AN44" s="65" t="s">
        <v>723</v>
      </c>
      <c r="AO44" s="65" t="s">
        <v>724</v>
      </c>
      <c r="AP44" s="65" t="s">
        <v>725</v>
      </c>
    </row>
    <row r="45" spans="1:42">
      <c r="A45" s="65" t="s">
        <v>136</v>
      </c>
      <c r="B45" s="65" t="s">
        <v>726</v>
      </c>
      <c r="C45" s="65" t="s">
        <v>48</v>
      </c>
      <c r="E45" s="65" t="s">
        <v>727</v>
      </c>
      <c r="K45" s="65" t="s">
        <v>728</v>
      </c>
      <c r="L45" s="65" t="s">
        <v>729</v>
      </c>
      <c r="M45" s="65" t="s">
        <v>730</v>
      </c>
      <c r="N45" s="65" t="s">
        <v>731</v>
      </c>
      <c r="O45" s="65" t="s">
        <v>732</v>
      </c>
      <c r="P45" s="65" t="s">
        <v>733</v>
      </c>
      <c r="Q45" s="65" t="s">
        <v>734</v>
      </c>
      <c r="R45" s="65" t="s">
        <v>735</v>
      </c>
      <c r="S45" s="65" t="s">
        <v>736</v>
      </c>
      <c r="T45" s="65" t="s">
        <v>737</v>
      </c>
      <c r="U45" s="65" t="s">
        <v>738</v>
      </c>
      <c r="V45" s="65" t="s">
        <v>739</v>
      </c>
      <c r="W45" s="65" t="s">
        <v>740</v>
      </c>
      <c r="X45" s="65" t="s">
        <v>741</v>
      </c>
      <c r="Y45" s="65" t="s">
        <v>742</v>
      </c>
      <c r="Z45" s="65" t="s">
        <v>743</v>
      </c>
      <c r="AA45" s="65" t="s">
        <v>744</v>
      </c>
      <c r="AB45" s="65" t="s">
        <v>745</v>
      </c>
      <c r="AC45" s="65" t="s">
        <v>746</v>
      </c>
      <c r="AD45" s="65" t="s">
        <v>747</v>
      </c>
      <c r="AE45" s="65" t="s">
        <v>748</v>
      </c>
      <c r="AF45" s="65" t="s">
        <v>747</v>
      </c>
      <c r="AG45" s="65" t="s">
        <v>95</v>
      </c>
      <c r="AH45" s="65" t="s">
        <v>749</v>
      </c>
      <c r="AJ45" s="65" t="s">
        <v>96</v>
      </c>
      <c r="AK45" s="65" t="s">
        <v>741</v>
      </c>
      <c r="AL45" s="65" t="s">
        <v>742</v>
      </c>
      <c r="AM45" s="65" t="s">
        <v>750</v>
      </c>
      <c r="AN45" s="65" t="s">
        <v>751</v>
      </c>
      <c r="AO45" s="65" t="s">
        <v>752</v>
      </c>
      <c r="AP45" s="65" t="s">
        <v>753</v>
      </c>
    </row>
    <row r="46" spans="1:42">
      <c r="B46" s="65" t="s">
        <v>754</v>
      </c>
      <c r="C46" s="65" t="s">
        <v>49</v>
      </c>
      <c r="E46" s="65" t="s">
        <v>128</v>
      </c>
      <c r="M46" s="65" t="s">
        <v>755</v>
      </c>
      <c r="N46" s="65" t="s">
        <v>756</v>
      </c>
      <c r="O46" s="65" t="s">
        <v>757</v>
      </c>
      <c r="Q46" s="65" t="s">
        <v>758</v>
      </c>
      <c r="R46" s="65" t="s">
        <v>759</v>
      </c>
      <c r="T46" s="65" t="s">
        <v>760</v>
      </c>
      <c r="U46" s="65" t="s">
        <v>761</v>
      </c>
      <c r="X46" s="65" t="s">
        <v>760</v>
      </c>
      <c r="Y46" s="65" t="s">
        <v>762</v>
      </c>
      <c r="Z46" s="65" t="s">
        <v>763</v>
      </c>
      <c r="AA46" s="65" t="s">
        <v>764</v>
      </c>
      <c r="AB46" s="65" t="s">
        <v>765</v>
      </c>
      <c r="AC46" s="65" t="s">
        <v>766</v>
      </c>
      <c r="AD46" s="65" t="s">
        <v>767</v>
      </c>
      <c r="AH46" s="65" t="s">
        <v>768</v>
      </c>
      <c r="AL46" s="65" t="s">
        <v>769</v>
      </c>
      <c r="AM46" s="65" t="s">
        <v>770</v>
      </c>
    </row>
    <row r="47" spans="1:42">
      <c r="B47" s="65" t="s">
        <v>771</v>
      </c>
      <c r="C47" s="65" t="s">
        <v>50</v>
      </c>
      <c r="E47" s="65" t="s">
        <v>131</v>
      </c>
      <c r="M47" s="65" t="s">
        <v>772</v>
      </c>
      <c r="N47" s="65" t="s">
        <v>773</v>
      </c>
      <c r="O47" s="65" t="s">
        <v>774</v>
      </c>
      <c r="Q47" s="65" t="s">
        <v>775</v>
      </c>
      <c r="R47" s="65" t="s">
        <v>776</v>
      </c>
      <c r="T47" s="65" t="s">
        <v>777</v>
      </c>
      <c r="U47" s="65" t="s">
        <v>778</v>
      </c>
      <c r="X47" s="65" t="s">
        <v>777</v>
      </c>
      <c r="Y47" s="65" t="s">
        <v>779</v>
      </c>
      <c r="Z47" s="65" t="s">
        <v>780</v>
      </c>
      <c r="AA47" s="65" t="s">
        <v>781</v>
      </c>
      <c r="AB47" s="65" t="s">
        <v>782</v>
      </c>
      <c r="AC47" s="65" t="s">
        <v>783</v>
      </c>
      <c r="AD47" s="65" t="s">
        <v>784</v>
      </c>
      <c r="AL47" s="65" t="s">
        <v>785</v>
      </c>
      <c r="AM47" s="65" t="s">
        <v>786</v>
      </c>
    </row>
    <row r="49" spans="29:30">
      <c r="AC49" s="65" t="s">
        <v>787</v>
      </c>
      <c r="AD49" s="65" t="s">
        <v>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1"/>
  <sheetViews>
    <sheetView tabSelected="1" topLeftCell="K19" zoomScale="85" zoomScaleNormal="85" workbookViewId="0">
      <selection activeCell="R42" sqref="R42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0.42578125" style="18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9.85546875" style="44" bestFit="1" customWidth="1"/>
    <col min="21" max="21" width="15.140625" style="44" bestFit="1" customWidth="1"/>
    <col min="22" max="22" width="10.4257812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10.85546875" style="4" customWidth="1"/>
    <col min="27" max="27" width="10.5703125" style="58" bestFit="1" customWidth="1"/>
    <col min="28" max="28" width="7.42578125" style="4" customWidth="1"/>
    <col min="29" max="29" width="11.28515625" style="21" customWidth="1"/>
    <col min="30" max="30" width="12.140625" style="4" customWidth="1"/>
    <col min="31" max="31" width="6.7109375" style="4" customWidth="1"/>
    <col min="32" max="32" width="6.85546875" style="21" customWidth="1"/>
    <col min="33" max="33" width="14.42578125" style="4" customWidth="1"/>
    <col min="34" max="34" width="42.7109375" style="4" customWidth="1"/>
    <col min="35" max="35" width="19.7109375" style="4" customWidth="1"/>
    <col min="36" max="36" width="14.28515625" style="4" customWidth="1"/>
    <col min="37" max="37" width="11.28515625" style="35" bestFit="1" customWidth="1"/>
    <col min="38" max="38" width="63.8554687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20250701..20250731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38" hidden="1">
      <c r="A17" s="1" t="s">
        <v>7</v>
      </c>
    </row>
    <row r="18" spans="1:38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38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38" s="39" customFormat="1" ht="18.75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38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8" s="53" customFormat="1" ht="63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789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38">
      <c r="B24" s="1" t="str">
        <f>IF(M24="","Hide","Show")</f>
        <v>Show</v>
      </c>
      <c r="C24" s="4" t="s">
        <v>48</v>
      </c>
      <c r="E24" s="13" t="str">
        <f>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SA"",""10=QUANTITY"",""1.000000"",""14=U_PONO"",""948837"",""15=U_PODATE"",""26/2/2024"",""10=U_TLINTCOS"",""0.000000"",""2=SLPCODE"",""132"",""14=SLPNAME"",""E0001-CS"",""14=MEMO"",""WENDY KUM CHIOU SZE"",""14=CONTACTNAME"",""E-INVOICE(AP DIRECT)"",""10=LINETOTA"&amp;"L"",""421.160000"",""14=U_ENR"","""",""14=U_MSENR"",""S7138270"",""14=U_MSPCN"",""AD5A91AA"",""14=ADDRESS2"",""FELICIA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f>
        <v>"UICACS","","SQL=","2=DOCNUM","33039318","14=CUSTREF","8000009282","14=U_CUSTREF","8000009282","15=DOCDATE","2/7/2025","15=TAXDATE","2/7/2025","14=CARDCODE","CI0099-SGD","14=CARDNAME","SYNAPXE PTE. LTD.","14=ITEMCODE","MS77D-00111GLP","14=ITEMNAME","MS VISUAL STUDIO PRO MSDN ALNG SA","10=QUANTITY","1.000000","14=U_PONO","948837","15=U_PODATE","26/2/2024","10=U_TLINTCOS","0.000000","2=SLPCODE","132","14=SLPNAME","E0001-CS","14=MEMO","WENDY KUM CHIOU SZE","14=CONTACTNAME","E-INVOICE(AP DIRECT)","10=LINETOTAL","421.160000","14=U_ENR","","14=U_MSENR","S7138270","14=U_MSPCN","AD5A91AA","14=ADDRESS2","FELICIA LIN_x000D_SYNAPXE PTE. LTD. 6 SERANGOON NORTH AVE 5, #01-01/02, SINGAPORE 554910_x000D_FELICIA LIN_x000D_TEL: 6594 5423/9369 4383_x000D_FAX: _x000D_EMAIL: felicia.lin@synapxe.sg"</v>
      </c>
      <c r="K24" s="4">
        <f>MONTH(N24)</f>
        <v>7</v>
      </c>
      <c r="L24" s="4">
        <f>YEAR(N24)</f>
        <v>2025</v>
      </c>
      <c r="M24" s="4">
        <v>33039318</v>
      </c>
      <c r="N24" s="37">
        <v>45840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"948837"</f>
        <v>948837</v>
      </c>
      <c r="T24" s="49">
        <v>45348</v>
      </c>
      <c r="U24" s="49" t="str">
        <f>"8000009282"</f>
        <v>8000009282</v>
      </c>
      <c r="V24" s="49">
        <v>45840</v>
      </c>
      <c r="W24" s="50">
        <f>SUM(N24-T24)</f>
        <v>492</v>
      </c>
      <c r="X24" s="62" t="str">
        <f>"MS77D-00111GLP"</f>
        <v>MS77D-00111GLP</v>
      </c>
      <c r="Y24" s="62" t="str">
        <f>"MS VISUAL STUDIO PRO MSDN ALNG SA"</f>
        <v>MS VISUAL STUDIO PRO MSDN ALNG SA</v>
      </c>
      <c r="Z24" s="62" t="str">
        <f>"WENDY KUM CHIOU SZE"</f>
        <v>WENDY KUM CHIOU SZE</v>
      </c>
      <c r="AA24" s="58">
        <v>1</v>
      </c>
      <c r="AB24" s="62" t="str">
        <f>"E-INVOICE(AP DIRECT)"</f>
        <v>E-INVOICE(AP DIRECT)</v>
      </c>
      <c r="AC24" s="60" t="s">
        <v>95</v>
      </c>
      <c r="AD24" s="64" t="str">
        <f>"FELICIA LIN_x000D_SYNAPXE PTE. LTD. 6 SERANGOON NORTH AVE 5, #01-01/02, SINGAPORE 554910_x000D_FELICIA LIN_x000D_TEL: 6594 5423/9369 4383_x000D_FAX: _x000D_EMAIL: felicia.lin@synapxe.sg"</f>
        <v>FELICIA LIN_x000D_SYNAPXE PTE. LTD. 6 SERANGOON NORTH AVE 5, #01-01/02, SINGAPORE 554910_x000D_FELICIA LIN_x000D_TEL: 6594 5423/9369 4383_x000D_FAX: _x000D_EMAIL: felicia.lin@synapxe.sg</v>
      </c>
      <c r="AE24" s="18"/>
      <c r="AF24" s="60" t="s">
        <v>96</v>
      </c>
      <c r="AG24" s="4" t="str">
        <f>"MS77D-00111GLP"</f>
        <v>MS77D-00111GLP</v>
      </c>
      <c r="AH24" s="4" t="str">
        <f>"MS VISUAL STUDIO PRO MSDN ALNG SA"</f>
        <v>MS VISUAL STUDIO PRO MSDN ALNG SA</v>
      </c>
      <c r="AI24" s="4" t="s">
        <v>791</v>
      </c>
      <c r="AJ24" s="4" t="s">
        <v>792</v>
      </c>
      <c r="AK24" s="4" t="s">
        <v>793</v>
      </c>
      <c r="AL24" s="4" t="s">
        <v>790</v>
      </c>
    </row>
    <row r="25" spans="1:38">
      <c r="A25" s="1" t="s">
        <v>136</v>
      </c>
      <c r="B25" s="1" t="str">
        <f t="shared" ref="B25:B45" si="0">IF(M25="","Hide","Show")</f>
        <v>Show</v>
      </c>
      <c r="C25" s="4" t="s">
        <v>48</v>
      </c>
      <c r="E25" s="13" t="str">
        <f>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SA"",""10=QUANTITY"",""42.000000"",""14=U_PONO"",""948837"",""15=U_PODATE"",""26/2/2024"",""10=U_TLINTCOS"",""0.000000"",""2=SLPCODE"",""132"",""14=SLPNAME"",""E0001-CS"",""14=MEMO"",""WENDY KUM CHIOU SZE"",""14=CONTACTNAME"",""E-INVOICE(AP DIRECT)"",""10=LINETOT"&amp;"AL"",""17686.620000"",""14=U_ENR"","""",""14=U_MSENR"",""S7138270"",""14=U_MSPCN"",""AD5A91AA"",""14=ADDRESS2"",""FELICIA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f>
        <v>"UICACS","","SQL=","2=DOCNUM","33039318","14=CUSTREF","8000009282","14=U_CUSTREF","8000009282","15=DOCDATE","2/7/2025","15=TAXDATE","2/7/2025","14=CARDCODE","CI0099-SGD","14=CARDNAME","SYNAPXE PTE. LTD.","14=ITEMCODE","MS77D-00111GLP","14=ITEMNAME","MS VISUAL STUDIO PRO MSDN ALNG SA","10=QUANTITY","42.000000","14=U_PONO","948837","15=U_PODATE","26/2/2024","10=U_TLINTCOS","0.000000","2=SLPCODE","132","14=SLPNAME","E0001-CS","14=MEMO","WENDY KUM CHIOU SZE","14=CONTACTNAME","E-INVOICE(AP DIRECT)","10=LINETOTAL","17686.620000","14=U_ENR","","14=U_MSENR","S7138270","14=U_MSPCN","AD5A91AA","14=ADDRESS2","FELICIA LIN_x000D_SYNAPXE PTE. LTD. 6 SERANGOON NORTH AVE 5, #01-01/02, SINGAPORE 554910_x000D_FELICIA LIN_x000D_TEL: 6594 5423/9369 4383_x000D_FAX: _x000D_EMAIL: felicia.lin@synapxe.sg"</v>
      </c>
      <c r="K25" s="4">
        <f>MONTH(N25)</f>
        <v>7</v>
      </c>
      <c r="L25" s="4">
        <f>YEAR(N25)</f>
        <v>2025</v>
      </c>
      <c r="M25" s="4">
        <v>33039318</v>
      </c>
      <c r="N25" s="37">
        <v>45840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49" t="str">
        <f>"948837"</f>
        <v>948837</v>
      </c>
      <c r="T25" s="49">
        <v>45348</v>
      </c>
      <c r="U25" s="49" t="str">
        <f>"8000009282"</f>
        <v>8000009282</v>
      </c>
      <c r="V25" s="49">
        <v>45840</v>
      </c>
      <c r="W25" s="50">
        <f>SUM(N25-T25)</f>
        <v>492</v>
      </c>
      <c r="X25" s="62" t="str">
        <f>"MS77D-00111GLP"</f>
        <v>MS77D-00111GLP</v>
      </c>
      <c r="Y25" s="62" t="str">
        <f>"MS VISUAL STUDIO PRO MSDN ALNG SA"</f>
        <v>MS VISUAL STUDIO PRO MSDN ALNG SA</v>
      </c>
      <c r="Z25" s="62" t="str">
        <f>"WENDY KUM CHIOU SZE"</f>
        <v>WENDY KUM CHIOU SZE</v>
      </c>
      <c r="AA25" s="58">
        <v>42</v>
      </c>
      <c r="AB25" s="62" t="str">
        <f>"E-INVOICE(AP DIRECT)"</f>
        <v>E-INVOICE(AP DIRECT)</v>
      </c>
      <c r="AC25" s="60" t="s">
        <v>95</v>
      </c>
      <c r="AD25" s="64" t="str">
        <f>"FELICIA LIN_x000D_SYNAPXE PTE. LTD. 6 SERANGOON NORTH AVE 5, #01-01/02, SINGAPORE 554910_x000D_FELICIA LIN_x000D_TEL: 6594 5423/9369 4383_x000D_FAX: _x000D_EMAIL: felicia.lin@synapxe.sg"</f>
        <v>FELICIA LIN_x000D_SYNAPXE PTE. LTD. 6 SERANGOON NORTH AVE 5, #01-01/02, SINGAPORE 554910_x000D_FELICIA LIN_x000D_TEL: 6594 5423/9369 4383_x000D_FAX: _x000D_EMAIL: felicia.lin@synapxe.sg</v>
      </c>
      <c r="AE25" s="18"/>
      <c r="AF25" s="60" t="s">
        <v>96</v>
      </c>
      <c r="AG25" s="4" t="str">
        <f>"MS77D-00111GLP"</f>
        <v>MS77D-00111GLP</v>
      </c>
      <c r="AH25" s="4" t="str">
        <f>"MS VISUAL STUDIO PRO MSDN ALNG SA"</f>
        <v>MS VISUAL STUDIO PRO MSDN ALNG SA</v>
      </c>
      <c r="AI25" s="4" t="s">
        <v>791</v>
      </c>
      <c r="AJ25" s="4" t="s">
        <v>792</v>
      </c>
      <c r="AK25" s="4" t="s">
        <v>793</v>
      </c>
      <c r="AL25" s="4" t="s">
        <v>790</v>
      </c>
    </row>
    <row r="26" spans="1:38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SA"",""10=QUANTITY"",""19.000000"",""14=U_PONO"","""",""15=U_PODATE"",""26/6/2025"",""10=U_TLINTCOS"",""0.000000"",""2=SLPCODE"",""132"",""14=SLPNAME"",""E0001-CS"",""14=MEMO"",""WENDY KUM CHIOU SZE"",""14=CONTACTNAME"",""E-INVOICE(AP DIRECT)"",""10=LINETOTA"&amp;"L"",""7643.510000"",""14=U_ENR"","""",""14=U_MSENR"",""S7138270"",""14=U_MSPCN"",""AD5A91AA"",""14=ADDRESS2"",""S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SA","10=QUANTITY","19.000000","14=U_PONO","","15=U_PODATE","26/6/2025","10=U_TLINTCOS","0.000000","2=SLPCODE","132","14=SLPNAME","E0001-CS","14=MEMO","WENDY KUM CHIOU SZE","14=CONTACTNAME","E-INVOICE(AP DIRECT)","10=LINETOTAL","7643.510000","14=U_ENR","","14=U_MSENR","S7138270","14=U_MSPCN","AD5A91AA","14=ADDRESS2","S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6" s="4">
        <f>MONTH(N26)</f>
        <v>7</v>
      </c>
      <c r="L26" s="4">
        <f>YEAR(N26)</f>
        <v>2025</v>
      </c>
      <c r="M26" s="4">
        <v>33039319</v>
      </c>
      <c r="N26" s="37">
        <v>45840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70">
        <v>957852</v>
      </c>
      <c r="T26" s="49">
        <v>45835</v>
      </c>
      <c r="U26" s="49" t="str">
        <f>"8100001455"</f>
        <v>8100001455</v>
      </c>
      <c r="V26" s="49" t="s">
        <v>794</v>
      </c>
      <c r="W26" s="50">
        <f>SUM(N26-T26)</f>
        <v>5</v>
      </c>
      <c r="X26" s="62" t="str">
        <f>"MSL5D-00162GLP"</f>
        <v>MSL5D-00162GLP</v>
      </c>
      <c r="Y26" s="62" t="str">
        <f>"MS VISUAL STUDIO TEST PRO MSDN ALNG SA"</f>
        <v>MS VISUAL STUDIO TEST PRO MSDN ALNG SA</v>
      </c>
      <c r="Z26" s="62" t="str">
        <f>"WENDY KUM CHIOU SZE"</f>
        <v>WENDY KUM CHIOU SZE</v>
      </c>
      <c r="AA26" s="58">
        <v>19</v>
      </c>
      <c r="AB26" s="62" t="str">
        <f>"E-INVOICE(AP DIRECT)"</f>
        <v>E-INVOICE(AP DIRECT)</v>
      </c>
      <c r="AC26" s="60" t="s">
        <v>95</v>
      </c>
      <c r="AD26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26" s="18"/>
      <c r="AF26" s="60" t="s">
        <v>96</v>
      </c>
      <c r="AG26" s="4" t="str">
        <f>"MSL5D-00162GLP"</f>
        <v>MSL5D-00162GLP</v>
      </c>
      <c r="AH26" s="4" t="str">
        <f>"MS VISUAL STUDIO TEST PRO MSDN ALNG SA"</f>
        <v>MS VISUAL STUDIO TEST PRO MSDN ALNG SA</v>
      </c>
      <c r="AI26" s="4" t="s">
        <v>791</v>
      </c>
      <c r="AJ26" s="4" t="s">
        <v>792</v>
      </c>
      <c r="AK26" s="4" t="s">
        <v>793</v>
      </c>
      <c r="AL26" s="4" t="str">
        <f>"-"</f>
        <v>-</v>
      </c>
    </row>
    <row r="27" spans="1:38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DIRECT)","10=LINETOTAL","402.230000","14=U_ENR","","14=U_MSENR","S7138270","14=U_MSPCN","AD5A91AA","14=ADDRESS2","S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7" s="4">
        <f>MONTH(N27)</f>
        <v>7</v>
      </c>
      <c r="L27" s="4">
        <f>YEAR(N27)</f>
        <v>2025</v>
      </c>
      <c r="M27" s="4">
        <v>33039319</v>
      </c>
      <c r="N27" s="37">
        <v>45840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70">
        <v>957852</v>
      </c>
      <c r="T27" s="49">
        <v>45835</v>
      </c>
      <c r="U27" s="49" t="str">
        <f>"8100001455"</f>
        <v>8100001455</v>
      </c>
      <c r="V27" s="49">
        <v>45840</v>
      </c>
      <c r="W27" s="50">
        <f>SUM(N27-T27)</f>
        <v>5</v>
      </c>
      <c r="X27" s="62" t="str">
        <f>"MSL5D-00162GLP"</f>
        <v>MSL5D-00162GLP</v>
      </c>
      <c r="Y27" s="62" t="str">
        <f>"MS VISUAL STUDIO TEST PRO MSDN ALNG SA"</f>
        <v>MS VISUAL STUDIO TEST PRO MSDN ALNG SA</v>
      </c>
      <c r="Z27" s="62" t="str">
        <f>"WENDY KUM CHIOU SZE"</f>
        <v>WENDY KUM CHIOU SZE</v>
      </c>
      <c r="AA27" s="58">
        <v>1</v>
      </c>
      <c r="AB27" s="62" t="str">
        <f>"E-INVOICE(AP DIRECT)"</f>
        <v>E-INVOICE(AP DIRECT)</v>
      </c>
      <c r="AC27" s="60" t="s">
        <v>95</v>
      </c>
      <c r="AD27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27" s="18"/>
      <c r="AF27" s="60" t="s">
        <v>96</v>
      </c>
      <c r="AG27" s="4" t="str">
        <f>"MSL5D-00162GLP"</f>
        <v>MSL5D-00162GLP</v>
      </c>
      <c r="AH27" s="4" t="str">
        <f>"MS VISUAL STUDIO TEST PRO MSDN ALNG SA"</f>
        <v>MS VISUAL STUDIO TEST PRO MSDN ALNG SA</v>
      </c>
      <c r="AI27" s="4" t="s">
        <v>791</v>
      </c>
      <c r="AJ27" s="4" t="s">
        <v>792</v>
      </c>
      <c r="AK27" s="4" t="s">
        <v>793</v>
      </c>
      <c r="AL27" s="4" t="str">
        <f>"-"</f>
        <v>-</v>
      </c>
    </row>
    <row r="28" spans="1:38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SA","10=QUANTITY","24.000000","14=U_PONO","","15=U_PODATE","26/6/2025","10=U_TLINTCOS","0.000000","2=SLPCODE","132","14=SLPNAME","E0001-CS","14=MEMO","WENDY KUM CHIOU SZE","14=CONTACTNAME","E-INVOICE(AP DIRECT)","10=LINETOTAL","9654.960000","14=U_ENR","","14=U_MSENR","S7138270","14=U_MSPCN","AD5A91AA","14=ADDRESS2","S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8" s="4">
        <f>MONTH(N28)</f>
        <v>7</v>
      </c>
      <c r="L28" s="4">
        <f>YEAR(N28)</f>
        <v>2025</v>
      </c>
      <c r="M28" s="4">
        <v>33039319</v>
      </c>
      <c r="N28" s="37">
        <v>45840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70">
        <v>957852</v>
      </c>
      <c r="T28" s="49">
        <v>45835</v>
      </c>
      <c r="U28" s="49" t="str">
        <f>"8100001455"</f>
        <v>8100001455</v>
      </c>
      <c r="V28" s="49">
        <v>45840</v>
      </c>
      <c r="W28" s="50">
        <f>SUM(N28-T28)</f>
        <v>5</v>
      </c>
      <c r="X28" s="62" t="str">
        <f>"MSL5D-00162GLP"</f>
        <v>MSL5D-00162GLP</v>
      </c>
      <c r="Y28" s="62" t="str">
        <f>"MS VISUAL STUDIO TEST PRO MSDN ALNG SA"</f>
        <v>MS VISUAL STUDIO TEST PRO MSDN ALNG SA</v>
      </c>
      <c r="Z28" s="62" t="str">
        <f>"WENDY KUM CHIOU SZE"</f>
        <v>WENDY KUM CHIOU SZE</v>
      </c>
      <c r="AA28" s="58">
        <v>24</v>
      </c>
      <c r="AB28" s="62" t="str">
        <f>"E-INVOICE(AP DIRECT)"</f>
        <v>E-INVOICE(AP DIRECT)</v>
      </c>
      <c r="AC28" s="60" t="s">
        <v>95</v>
      </c>
      <c r="AD28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28" s="18"/>
      <c r="AF28" s="60" t="s">
        <v>96</v>
      </c>
      <c r="AG28" s="4" t="str">
        <f>"MSL5D-00162GLP"</f>
        <v>MSL5D-00162GLP</v>
      </c>
      <c r="AH28" s="4" t="str">
        <f>"MS VISUAL STUDIO TEST PRO MSDN ALNG SA"</f>
        <v>MS VISUAL STUDIO TEST PRO MSDN ALNG SA</v>
      </c>
      <c r="AI28" s="4" t="s">
        <v>791</v>
      </c>
      <c r="AJ28" s="4" t="s">
        <v>792</v>
      </c>
      <c r="AK28" s="4" t="s">
        <v>793</v>
      </c>
      <c r="AL28" s="4" t="str">
        <f>"-"</f>
        <v>-</v>
      </c>
    </row>
    <row r="29" spans="1:38">
      <c r="A29" s="1" t="s">
        <v>136</v>
      </c>
      <c r="B29" s="1" t="str">
        <f t="shared" si="0"/>
        <v>Show</v>
      </c>
      <c r="C29" s="4" t="s">
        <v>48</v>
      </c>
      <c r="E29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LSA"",""10=QUANTITY"",""14.000000"",""14=U_PONO"","""",""15=U_PODATE"",""26/6/2025"",""10=U_TLINTCOS"",""0.000000"",""2=SLPCODE"",""132"",""14=SLPNAME"",""E0001-CS"",""14=MEMO"",""WENDY KUM CHIOU SZE"",""14=CONTACTNAME"",""E-INVOICE(AP DIRECT)"",""10=LINETOTAL"","""&amp;"6398.420000"",""14=U_ENR"","""",""14=U_MSENR"",""S7138270"",""14=U_MSPCN"",""AD5A91AA"",""14=ADDRESS2"",""S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f>
        <v>"UICACS","","SQL=","2=DOCNUM","33039319","14=CUSTREF","8100001455","14=U_CUSTREF","8100001455","15=DOCDATE","2/7/2025","15=TAXDATE","2/7/2025","14=CARDCODE","CI0099-SGD","14=CARDNAME","SYNAPXE PTE. LTD.","14=ITEMCODE","MS77D-00110GLP","14=ITEMNAME","MS VISUAL STUDIO PRO MSDN ALNG LSA","10=QUANTITY","14.000000","14=U_PONO","","15=U_PODATE","26/6/2025","10=U_TLINTCOS","0.000000","2=SLPCODE","132","14=SLPNAME","E0001-CS","14=MEMO","WENDY KUM CHIOU SZE","14=CONTACTNAME","E-INVOICE(AP DIRECT)","10=LINETOTAL","6398.420000","14=U_ENR","","14=U_MSENR","S7138270","14=U_MSPCN","AD5A91AA","14=ADDRESS2","S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9" s="4">
        <f>MONTH(N29)</f>
        <v>7</v>
      </c>
      <c r="L29" s="4">
        <f>YEAR(N29)</f>
        <v>2025</v>
      </c>
      <c r="M29" s="4">
        <v>33039319</v>
      </c>
      <c r="N29" s="37">
        <v>45840</v>
      </c>
      <c r="O29" s="4" t="str">
        <f>"S7138270"</f>
        <v>S7138270</v>
      </c>
      <c r="P29" s="4" t="str">
        <f>"AD5A91AA"</f>
        <v>AD5A91AA</v>
      </c>
      <c r="Q29" s="4" t="str">
        <f>"CI0099-SGD"</f>
        <v>CI0099-SGD</v>
      </c>
      <c r="R29" s="4" t="str">
        <f>"SYNAPXE PTE. LTD."</f>
        <v>SYNAPXE PTE. LTD.</v>
      </c>
      <c r="S29" s="70">
        <v>957852</v>
      </c>
      <c r="T29" s="49">
        <v>45835</v>
      </c>
      <c r="U29" s="49" t="str">
        <f>"8100001455"</f>
        <v>8100001455</v>
      </c>
      <c r="V29" s="49">
        <v>45840</v>
      </c>
      <c r="W29" s="50">
        <f>SUM(N29-T29)</f>
        <v>5</v>
      </c>
      <c r="X29" s="62" t="str">
        <f>"MS77D-00110GLP"</f>
        <v>MS77D-00110GLP</v>
      </c>
      <c r="Y29" s="62" t="str">
        <f>"MS VISUAL STUDIO PRO MSDN ALNG LSA"</f>
        <v>MS VISUAL STUDIO PRO MSDN ALNG LSA</v>
      </c>
      <c r="Z29" s="62" t="str">
        <f>"WENDY KUM CHIOU SZE"</f>
        <v>WENDY KUM CHIOU SZE</v>
      </c>
      <c r="AA29" s="58">
        <v>14</v>
      </c>
      <c r="AB29" s="62" t="str">
        <f>"E-INVOICE(AP DIRECT)"</f>
        <v>E-INVOICE(AP DIRECT)</v>
      </c>
      <c r="AC29" s="60" t="s">
        <v>95</v>
      </c>
      <c r="AD29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29" s="18"/>
      <c r="AF29" s="60" t="s">
        <v>96</v>
      </c>
      <c r="AG29" s="4" t="str">
        <f>"MS77D-00110GLP"</f>
        <v>MS77D-00110GLP</v>
      </c>
      <c r="AH29" s="4" t="str">
        <f>"MS VISUAL STUDIO PRO MSDN ALNG LSA"</f>
        <v>MS VISUAL STUDIO PRO MSDN ALNG LSA</v>
      </c>
      <c r="AI29" s="4" t="s">
        <v>791</v>
      </c>
      <c r="AJ29" s="4" t="s">
        <v>792</v>
      </c>
      <c r="AK29" s="4" t="s">
        <v>793</v>
      </c>
      <c r="AL29" s="4" t="str">
        <f>"-"</f>
        <v>-</v>
      </c>
    </row>
    <row r="30" spans="1:38">
      <c r="A30" s="1" t="s">
        <v>136</v>
      </c>
      <c r="B30" s="1" t="str">
        <f t="shared" si="0"/>
        <v>Show</v>
      </c>
      <c r="C30" s="4" t="s">
        <v>48</v>
      </c>
      <c r="E30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LSA"",""10=QUANTITY"",""1.000000"",""14=U_PONO"","""",""15=U_PODATE"",""26/6/2025"",""10=U_TLINTCOS"",""0.000000"",""2=SLPCODE"",""132"",""14=SLPNAME"",""E0001-CS"",""14=MEMO"",""WENDY KUM CHIOU SZE"",""14=CONTACTNAME"",""E-INVOICE(AP DIRECT)"",""10=LINETOTAL"",""4"&amp;"57.130000"",""14=U_ENR"","""",""14=U_MSENR"",""S7138270"",""14=U_MSPCN"",""AD5A91AA"",""14=ADDRESS2"",""S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f>
        <v>"UICACS","","SQL=","2=DOCNUM","33039319","14=CUSTREF","8100001455","14=U_CUSTREF","8100001455","15=DOCDATE","2/7/2025","15=TAXDATE","2/7/2025","14=CARDCODE","CI0099-SGD","14=CARDNAME","SYNAPXE PTE. LTD.","14=ITEMCODE","MS77D-00110GLP","14=ITEMNAME","MS VISUAL STUDIO PRO MSDN ALNG LSA","10=QUANTITY","1.000000","14=U_PONO","","15=U_PODATE","26/6/2025","10=U_TLINTCOS","0.000000","2=SLPCODE","132","14=SLPNAME","E0001-CS","14=MEMO","WENDY KUM CHIOU SZE","14=CONTACTNAME","E-INVOICE(AP DIRECT)","10=LINETOTAL","457.130000","14=U_ENR","","14=U_MSENR","S7138270","14=U_MSPCN","AD5A91AA","14=ADDRESS2","S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0" s="4">
        <f>MONTH(N30)</f>
        <v>7</v>
      </c>
      <c r="L30" s="4">
        <f>YEAR(N30)</f>
        <v>2025</v>
      </c>
      <c r="M30" s="4">
        <v>33039319</v>
      </c>
      <c r="N30" s="37">
        <v>45840</v>
      </c>
      <c r="O30" s="4" t="str">
        <f>"S7138270"</f>
        <v>S7138270</v>
      </c>
      <c r="P30" s="4" t="str">
        <f>"AD5A91AA"</f>
        <v>AD5A91AA</v>
      </c>
      <c r="Q30" s="4" t="str">
        <f>"CI0099-SGD"</f>
        <v>CI0099-SGD</v>
      </c>
      <c r="R30" s="4" t="str">
        <f>"SYNAPXE PTE. LTD."</f>
        <v>SYNAPXE PTE. LTD.</v>
      </c>
      <c r="S30" s="70">
        <v>957852</v>
      </c>
      <c r="T30" s="49">
        <v>45835</v>
      </c>
      <c r="U30" s="49" t="str">
        <f>"8100001455"</f>
        <v>8100001455</v>
      </c>
      <c r="V30" s="49">
        <v>45840</v>
      </c>
      <c r="W30" s="50">
        <f>SUM(N30-T30)</f>
        <v>5</v>
      </c>
      <c r="X30" s="62" t="str">
        <f>"MS77D-00110GLP"</f>
        <v>MS77D-00110GLP</v>
      </c>
      <c r="Y30" s="62" t="str">
        <f>"MS VISUAL STUDIO PRO MSDN ALNG LSA"</f>
        <v>MS VISUAL STUDIO PRO MSDN ALNG LSA</v>
      </c>
      <c r="Z30" s="62" t="str">
        <f>"WENDY KUM CHIOU SZE"</f>
        <v>WENDY KUM CHIOU SZE</v>
      </c>
      <c r="AA30" s="58">
        <v>1</v>
      </c>
      <c r="AB30" s="62" t="str">
        <f>"E-INVOICE(AP DIRECT)"</f>
        <v>E-INVOICE(AP DIRECT)</v>
      </c>
      <c r="AC30" s="60" t="s">
        <v>95</v>
      </c>
      <c r="AD30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0" s="18"/>
      <c r="AF30" s="60" t="s">
        <v>96</v>
      </c>
      <c r="AG30" s="4" t="str">
        <f>"MS77D-00110GLP"</f>
        <v>MS77D-00110GLP</v>
      </c>
      <c r="AH30" s="4" t="str">
        <f>"MS VISUAL STUDIO PRO MSDN ALNG LSA"</f>
        <v>MS VISUAL STUDIO PRO MSDN ALNG LSA</v>
      </c>
      <c r="AI30" s="4" t="s">
        <v>791</v>
      </c>
      <c r="AJ30" s="4" t="s">
        <v>792</v>
      </c>
      <c r="AK30" s="4" t="s">
        <v>793</v>
      </c>
      <c r="AL30" s="4" t="str">
        <f>"-"</f>
        <v>-</v>
      </c>
    </row>
    <row r="31" spans="1:38">
      <c r="A31" s="1" t="s">
        <v>136</v>
      </c>
      <c r="B31" s="1" t="str">
        <f t="shared" si="0"/>
        <v>Show</v>
      </c>
      <c r="C31" s="4" t="s">
        <v>48</v>
      </c>
      <c r="E31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SA"",""10=QUANTITY"",""1.000000"",""14=U_PONO"","""",""15=U_PODATE"",""26/6/2025"",""10=U_TLINTCOS"",""0.000000"",""2=SLPCODE"",""132"",""14=SLPNAME"",""E0001-CS"",""14=MEMO"",""WENDY KUM CHIOU SZE"",""14=CONTACTNAME"",""E-INVOICE(AP DIRECT)"",""10=LINETOTAL"",""40"&amp;"0.690000"",""14=U_ENR"","""",""14=U_MSENR"",""S7138270"",""14=U_MSPCN"",""AD5A91AA"",""14=ADDRESS2"",""S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sivasubramaniam.devi@synapx"&amp;"e.sg"""</f>
        <v>"UICACS","","SQL=","2=DOCNUM","33039319","14=CUSTREF","8100001455","14=U_CUSTREF","8100001455","15=DOCDATE","2/7/2025","15=TAXDATE","2/7/2025","14=CARDCODE","CI0099-SGD","14=CARDNAME","SYNAPXE PTE. LTD.","14=ITEMCODE","MS77D-00111GLP","14=ITEMNAME","MS VISUAL STUDIO PRO MSDN ALNG SA","10=QUANTITY","1.000000","14=U_PONO","","15=U_PODATE","26/6/2025","10=U_TLINTCOS","0.000000","2=SLPCODE","132","14=SLPNAME","E0001-CS","14=MEMO","WENDY KUM CHIOU SZE","14=CONTACTNAME","E-INVOICE(AP DIRECT)","10=LINETOTAL","400.690000","14=U_ENR","","14=U_MSENR","S7138270","14=U_MSPCN","AD5A91AA","14=ADDRESS2","S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1" s="4">
        <f>MONTH(N31)</f>
        <v>7</v>
      </c>
      <c r="L31" s="4">
        <f>YEAR(N31)</f>
        <v>2025</v>
      </c>
      <c r="M31" s="4">
        <v>33039319</v>
      </c>
      <c r="N31" s="37">
        <v>45840</v>
      </c>
      <c r="O31" s="4" t="str">
        <f>"S7138270"</f>
        <v>S7138270</v>
      </c>
      <c r="P31" s="4" t="str">
        <f>"AD5A91AA"</f>
        <v>AD5A91AA</v>
      </c>
      <c r="Q31" s="4" t="str">
        <f>"CI0099-SGD"</f>
        <v>CI0099-SGD</v>
      </c>
      <c r="R31" s="4" t="str">
        <f>"SYNAPXE PTE. LTD."</f>
        <v>SYNAPXE PTE. LTD.</v>
      </c>
      <c r="S31" s="70">
        <v>957852</v>
      </c>
      <c r="T31" s="49">
        <v>45835</v>
      </c>
      <c r="U31" s="49" t="str">
        <f>"8100001455"</f>
        <v>8100001455</v>
      </c>
      <c r="V31" s="49">
        <v>45840</v>
      </c>
      <c r="W31" s="50">
        <f>SUM(N31-T31)</f>
        <v>5</v>
      </c>
      <c r="X31" s="62" t="str">
        <f>"MS77D-00111GLP"</f>
        <v>MS77D-00111GLP</v>
      </c>
      <c r="Y31" s="62" t="str">
        <f>"MS VISUAL STUDIO PRO MSDN ALNG SA"</f>
        <v>MS VISUAL STUDIO PRO MSDN ALNG SA</v>
      </c>
      <c r="Z31" s="62" t="str">
        <f>"WENDY KUM CHIOU SZE"</f>
        <v>WENDY KUM CHIOU SZE</v>
      </c>
      <c r="AA31" s="58">
        <v>1</v>
      </c>
      <c r="AB31" s="62" t="str">
        <f>"E-INVOICE(AP DIRECT)"</f>
        <v>E-INVOICE(AP DIRECT)</v>
      </c>
      <c r="AC31" s="60" t="s">
        <v>95</v>
      </c>
      <c r="AD31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1" s="18"/>
      <c r="AF31" s="60" t="s">
        <v>96</v>
      </c>
      <c r="AG31" s="4" t="str">
        <f>"MS77D-00111GLP"</f>
        <v>MS77D-00111GLP</v>
      </c>
      <c r="AH31" s="4" t="str">
        <f>"MS VISUAL STUDIO PRO MSDN ALNG SA"</f>
        <v>MS VISUAL STUDIO PRO MSDN ALNG SA</v>
      </c>
      <c r="AI31" s="4" t="s">
        <v>791</v>
      </c>
      <c r="AJ31" s="4" t="s">
        <v>792</v>
      </c>
      <c r="AK31" s="4" t="s">
        <v>793</v>
      </c>
      <c r="AL31" s="4" t="str">
        <f>"-"</f>
        <v>-</v>
      </c>
    </row>
    <row r="32" spans="1:38">
      <c r="A32" s="1" t="s">
        <v>136</v>
      </c>
      <c r="B32" s="1" t="str">
        <f t="shared" si="0"/>
        <v>Show</v>
      </c>
      <c r="C32" s="4" t="s">
        <v>48</v>
      </c>
      <c r="E32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SA"",""10=QUANTITY"",""30.000000"",""14=U_PONO"","""",""15=U_PODATE"",""26/6/2025"",""10=U_TLINTCOS"",""0.000000"",""2=SLPCODE"",""132"",""14=SLPNAME"",""E0001-CS"",""14=MEMO"",""WENDY KUM CHIOU SZE"",""14=CONTACTNAME"",""E-INVOICE(AP DIRECT)"",""10=LINETOTAL"",""1"&amp;"2017.400000"",""14=U_ENR"","""",""14=U_MSENR"",""S7138270"",""14=U_MSPCN"",""AD5A91AA"",""14=ADDRESS2"",""S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f>
        <v>"UICACS","","SQL=","2=DOCNUM","33039319","14=CUSTREF","8100001455","14=U_CUSTREF","8100001455","15=DOCDATE","2/7/2025","15=TAXDATE","2/7/2025","14=CARDCODE","CI0099-SGD","14=CARDNAME","SYNAPXE PTE. LTD.","14=ITEMCODE","MS77D-00111GLP","14=ITEMNAME","MS VISUAL STUDIO PRO MSDN ALNG SA","10=QUANTITY","30.000000","14=U_PONO","","15=U_PODATE","26/6/2025","10=U_TLINTCOS","0.000000","2=SLPCODE","132","14=SLPNAME","E0001-CS","14=MEMO","WENDY KUM CHIOU SZE","14=CONTACTNAME","E-INVOICE(AP DIRECT)","10=LINETOTAL","12017.400000","14=U_ENR","","14=U_MSENR","S7138270","14=U_MSPCN","AD5A91AA","14=ADDRESS2","S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2" s="4">
        <f>MONTH(N32)</f>
        <v>7</v>
      </c>
      <c r="L32" s="4">
        <f>YEAR(N32)</f>
        <v>2025</v>
      </c>
      <c r="M32" s="4">
        <v>33039319</v>
      </c>
      <c r="N32" s="37">
        <v>45840</v>
      </c>
      <c r="O32" s="4" t="str">
        <f>"S7138270"</f>
        <v>S7138270</v>
      </c>
      <c r="P32" s="4" t="str">
        <f>"AD5A91AA"</f>
        <v>AD5A91AA</v>
      </c>
      <c r="Q32" s="4" t="str">
        <f>"CI0099-SGD"</f>
        <v>CI0099-SGD</v>
      </c>
      <c r="R32" s="4" t="str">
        <f>"SYNAPXE PTE. LTD."</f>
        <v>SYNAPXE PTE. LTD.</v>
      </c>
      <c r="S32" s="70">
        <v>957852</v>
      </c>
      <c r="T32" s="49">
        <v>45835</v>
      </c>
      <c r="U32" s="49" t="str">
        <f>"8100001455"</f>
        <v>8100001455</v>
      </c>
      <c r="V32" s="49">
        <v>45840</v>
      </c>
      <c r="W32" s="50">
        <f>SUM(N32-T32)</f>
        <v>5</v>
      </c>
      <c r="X32" s="62" t="str">
        <f>"MS77D-00111GLP"</f>
        <v>MS77D-00111GLP</v>
      </c>
      <c r="Y32" s="62" t="str">
        <f>"MS VISUAL STUDIO PRO MSDN ALNG SA"</f>
        <v>MS VISUAL STUDIO PRO MSDN ALNG SA</v>
      </c>
      <c r="Z32" s="62" t="str">
        <f>"WENDY KUM CHIOU SZE"</f>
        <v>WENDY KUM CHIOU SZE</v>
      </c>
      <c r="AA32" s="58">
        <v>30</v>
      </c>
      <c r="AB32" s="62" t="str">
        <f>"E-INVOICE(AP DIRECT)"</f>
        <v>E-INVOICE(AP DIRECT)</v>
      </c>
      <c r="AC32" s="60" t="s">
        <v>95</v>
      </c>
      <c r="AD32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2" s="18"/>
      <c r="AF32" s="60" t="s">
        <v>96</v>
      </c>
      <c r="AG32" s="4" t="str">
        <f>"MS77D-00111GLP"</f>
        <v>MS77D-00111GLP</v>
      </c>
      <c r="AH32" s="4" t="str">
        <f>"MS VISUAL STUDIO PRO MSDN ALNG SA"</f>
        <v>MS VISUAL STUDIO PRO MSDN ALNG SA</v>
      </c>
      <c r="AI32" s="4" t="s">
        <v>791</v>
      </c>
      <c r="AJ32" s="4" t="s">
        <v>792</v>
      </c>
      <c r="AK32" s="4" t="s">
        <v>793</v>
      </c>
      <c r="AL32" s="4" t="str">
        <f>"-"</f>
        <v>-</v>
      </c>
    </row>
    <row r="33" spans="1:38">
      <c r="A33" s="1" t="s">
        <v>136</v>
      </c>
      <c r="B33" s="1" t="str">
        <f t="shared" si="0"/>
        <v>Show</v>
      </c>
      <c r="C33" s="4" t="s">
        <v>48</v>
      </c>
      <c r="E33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3" s="4">
        <f>MONTH(N33)</f>
        <v>7</v>
      </c>
      <c r="L33" s="4">
        <f>YEAR(N33)</f>
        <v>2025</v>
      </c>
      <c r="M33" s="4">
        <v>33039319</v>
      </c>
      <c r="N33" s="37">
        <v>45840</v>
      </c>
      <c r="O33" s="4" t="str">
        <f>"S7138270"</f>
        <v>S7138270</v>
      </c>
      <c r="P33" s="4" t="str">
        <f>"AD5A91AA"</f>
        <v>AD5A91AA</v>
      </c>
      <c r="Q33" s="4" t="str">
        <f>"CI0099-SGD"</f>
        <v>CI0099-SGD</v>
      </c>
      <c r="R33" s="4" t="str">
        <f>"SYNAPXE PTE. LTD."</f>
        <v>SYNAPXE PTE. LTD.</v>
      </c>
      <c r="S33" s="70">
        <v>957852</v>
      </c>
      <c r="T33" s="49">
        <v>45835</v>
      </c>
      <c r="U33" s="49" t="str">
        <f>"8100001455"</f>
        <v>8100001455</v>
      </c>
      <c r="V33" s="49">
        <v>45840</v>
      </c>
      <c r="W33" s="50">
        <f>SUM(N33-T33)</f>
        <v>5</v>
      </c>
      <c r="X33" s="62" t="str">
        <f>"MSL5D-00162GLP"</f>
        <v>MSL5D-00162GLP</v>
      </c>
      <c r="Y33" s="62" t="str">
        <f>"MS VISUAL STUDIO TEST PRO MSDN ALNG SA"</f>
        <v>MS VISUAL STUDIO TEST PRO MSDN ALNG SA</v>
      </c>
      <c r="Z33" s="62" t="str">
        <f>"WENDY KUM CHIOU SZE"</f>
        <v>WENDY KUM CHIOU SZE</v>
      </c>
      <c r="AA33" s="58">
        <v>1</v>
      </c>
      <c r="AB33" s="62" t="str">
        <f>"E-INVOICE(AP DIRECT)"</f>
        <v>E-INVOICE(AP DIRECT)</v>
      </c>
      <c r="AC33" s="60" t="s">
        <v>95</v>
      </c>
      <c r="AD33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3" s="18"/>
      <c r="AF33" s="60" t="s">
        <v>96</v>
      </c>
      <c r="AG33" s="4" t="str">
        <f>"MSL5D-00162GLP"</f>
        <v>MSL5D-00162GLP</v>
      </c>
      <c r="AH33" s="4" t="str">
        <f>"MS VISUAL STUDIO TEST PRO MSDN ALNG SA"</f>
        <v>MS VISUAL STUDIO TEST PRO MSDN ALNG SA</v>
      </c>
      <c r="AI33" s="4" t="s">
        <v>791</v>
      </c>
      <c r="AJ33" s="4" t="s">
        <v>792</v>
      </c>
      <c r="AK33" s="4" t="s">
        <v>793</v>
      </c>
      <c r="AL33" s="4" t="str">
        <f>"-"</f>
        <v>-</v>
      </c>
    </row>
    <row r="34" spans="1:38">
      <c r="A34" s="1" t="s">
        <v>136</v>
      </c>
      <c r="B34" s="1" t="str">
        <f t="shared" si="0"/>
        <v>Show</v>
      </c>
      <c r="C34" s="4" t="s">
        <v>48</v>
      </c>
      <c r="E34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SA","10=QUANTITY","24.000000","14=U_PONO","","15=U_PODATE","26/6/2025","10=U_TLINTCOS","0.000000","2=SLPCODE","132","14=SLPNAME","E0001-CS","14=MEMO","WENDY KUM CHIOU SZE","14=CONTACTNAME","E-INVOICE(AP DIRECT)","10=LINETOTAL","9654.960000","14=U_ENR","","14=U_MSENR","S7138270","14=U_MSPCN","AD5A91AA","14=ADDRESS2","S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4" s="4">
        <f>MONTH(N34)</f>
        <v>7</v>
      </c>
      <c r="L34" s="4">
        <f>YEAR(N34)</f>
        <v>2025</v>
      </c>
      <c r="M34" s="4">
        <v>33039319</v>
      </c>
      <c r="N34" s="37">
        <v>45840</v>
      </c>
      <c r="O34" s="4" t="str">
        <f>"S7138270"</f>
        <v>S7138270</v>
      </c>
      <c r="P34" s="4" t="str">
        <f>"AD5A91AA"</f>
        <v>AD5A91AA</v>
      </c>
      <c r="Q34" s="4" t="str">
        <f>"CI0099-SGD"</f>
        <v>CI0099-SGD</v>
      </c>
      <c r="R34" s="4" t="str">
        <f>"SYNAPXE PTE. LTD."</f>
        <v>SYNAPXE PTE. LTD.</v>
      </c>
      <c r="S34" s="70">
        <v>957852</v>
      </c>
      <c r="T34" s="49">
        <v>45835</v>
      </c>
      <c r="U34" s="49" t="str">
        <f>"8100001455"</f>
        <v>8100001455</v>
      </c>
      <c r="V34" s="49">
        <v>45840</v>
      </c>
      <c r="W34" s="50">
        <f>SUM(N34-T34)</f>
        <v>5</v>
      </c>
      <c r="X34" s="62" t="str">
        <f>"MSL5D-00162GLP"</f>
        <v>MSL5D-00162GLP</v>
      </c>
      <c r="Y34" s="62" t="str">
        <f>"MS VISUAL STUDIO TEST PRO MSDN ALNG SA"</f>
        <v>MS VISUAL STUDIO TEST PRO MSDN ALNG SA</v>
      </c>
      <c r="Z34" s="62" t="str">
        <f>"WENDY KUM CHIOU SZE"</f>
        <v>WENDY KUM CHIOU SZE</v>
      </c>
      <c r="AA34" s="58">
        <v>24</v>
      </c>
      <c r="AB34" s="62" t="str">
        <f>"E-INVOICE(AP DIRECT)"</f>
        <v>E-INVOICE(AP DIRECT)</v>
      </c>
      <c r="AC34" s="60" t="s">
        <v>95</v>
      </c>
      <c r="AD34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4" s="18"/>
      <c r="AF34" s="60" t="s">
        <v>96</v>
      </c>
      <c r="AG34" s="4" t="str">
        <f>"MSL5D-00162GLP"</f>
        <v>MSL5D-00162GLP</v>
      </c>
      <c r="AH34" s="4" t="str">
        <f>"MS VISUAL STUDIO TEST PRO MSDN ALNG SA"</f>
        <v>MS VISUAL STUDIO TEST PRO MSDN ALNG SA</v>
      </c>
      <c r="AI34" s="4" t="s">
        <v>791</v>
      </c>
      <c r="AJ34" s="4" t="s">
        <v>792</v>
      </c>
      <c r="AK34" s="4" t="s">
        <v>793</v>
      </c>
      <c r="AL34" s="4" t="str">
        <f>"-"</f>
        <v>-</v>
      </c>
    </row>
    <row r="35" spans="1:38">
      <c r="A35" s="1" t="s">
        <v>136</v>
      </c>
      <c r="B35" s="1" t="str">
        <f t="shared" si="0"/>
        <v>Show</v>
      </c>
      <c r="C35" s="4" t="s">
        <v>48</v>
      </c>
      <c r="E35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LTD."",""14=ITEMCODE"",""MSMX3-00117GLP"",""14=ITEMNAME"",""MS VI"&amp;"SUAL STUDIO ENT MSDN ALNG SA"",""10=QUANTITY"",""2.000000"",""14=U_PONO"","""",""15=U_PODATE"",""26/6/2025"",""10=U_TLINTCOS"",""0.000000"",""2=SLPCODE"",""132"",""14=SLPNAME"",""E0001-CS"",""14=MEMO"",""WENDY KUM CHIOU SZE"",""14=CONTACTNAME"",""E-INVOICE(AP DIRECT)"",""10=LINETOTAL"",""27"&amp;"97.580000"",""14=U_ENR"","""",""14=U_MSENR"",""S7138270"",""14=U_MSPCN"",""AD5A91AA"",""14=ADDRESS2"",""S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f>
        <v>"UICACS","","SQL=","2=DOCNUM","33039319","14=CUSTREF","8100001455","14=U_CUSTREF","8100001455","15=DOCDATE","2/7/2025","15=TAXDATE","2/7/2025","14=CARDCODE","CI0099-SGD","14=CARDNAME","SYNAPXE PTE. LTD.","14=ITEMCODE","MSMX3-00117GLP","14=ITEMNAME","MS VISUAL STUDIO ENT MSDN ALNG SA","10=QUANTITY","2.000000","14=U_PONO","","15=U_PODATE","26/6/2025","10=U_TLINTCOS","0.000000","2=SLPCODE","132","14=SLPNAME","E0001-CS","14=MEMO","WENDY KUM CHIOU SZE","14=CONTACTNAME","E-INVOICE(AP DIRECT)","10=LINETOTAL","2797.580000","14=U_ENR","","14=U_MSENR","S7138270","14=U_MSPCN","AD5A91AA","14=ADDRESS2","S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5" s="4">
        <f>MONTH(N35)</f>
        <v>7</v>
      </c>
      <c r="L35" s="4">
        <f>YEAR(N35)</f>
        <v>2025</v>
      </c>
      <c r="M35" s="4">
        <v>33039319</v>
      </c>
      <c r="N35" s="37">
        <v>45840</v>
      </c>
      <c r="O35" s="4" t="str">
        <f>"S7138270"</f>
        <v>S7138270</v>
      </c>
      <c r="P35" s="4" t="str">
        <f>"AD5A91AA"</f>
        <v>AD5A91AA</v>
      </c>
      <c r="Q35" s="4" t="str">
        <f>"CI0099-SGD"</f>
        <v>CI0099-SGD</v>
      </c>
      <c r="R35" s="4" t="str">
        <f>"SYNAPXE PTE. LTD."</f>
        <v>SYNAPXE PTE. LTD.</v>
      </c>
      <c r="S35" s="70">
        <v>957852</v>
      </c>
      <c r="T35" s="49">
        <v>45835</v>
      </c>
      <c r="U35" s="49" t="str">
        <f>"8100001455"</f>
        <v>8100001455</v>
      </c>
      <c r="V35" s="49">
        <v>45840</v>
      </c>
      <c r="W35" s="50">
        <f>SUM(N35-T35)</f>
        <v>5</v>
      </c>
      <c r="X35" s="62" t="str">
        <f>"MSMX3-00117GLP"</f>
        <v>MSMX3-00117GLP</v>
      </c>
      <c r="Y35" s="62" t="str">
        <f>"MS VISUAL STUDIO ENT MSDN ALNG SA"</f>
        <v>MS VISUAL STUDIO ENT MSDN ALNG SA</v>
      </c>
      <c r="Z35" s="62" t="str">
        <f>"WENDY KUM CHIOU SZE"</f>
        <v>WENDY KUM CHIOU SZE</v>
      </c>
      <c r="AA35" s="58">
        <v>2</v>
      </c>
      <c r="AB35" s="62" t="str">
        <f>"E-INVOICE(AP DIRECT)"</f>
        <v>E-INVOICE(AP DIRECT)</v>
      </c>
      <c r="AC35" s="60" t="s">
        <v>95</v>
      </c>
      <c r="AD35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5" s="18"/>
      <c r="AF35" s="60" t="s">
        <v>96</v>
      </c>
      <c r="AG35" s="4" t="str">
        <f>"MSMX3-00117GLP"</f>
        <v>MSMX3-00117GLP</v>
      </c>
      <c r="AH35" s="4" t="str">
        <f>"MS VISUAL STUDIO ENT MSDN ALNG SA"</f>
        <v>MS VISUAL STUDIO ENT MSDN ALNG SA</v>
      </c>
      <c r="AI35" s="4" t="s">
        <v>791</v>
      </c>
      <c r="AJ35" s="4" t="s">
        <v>792</v>
      </c>
      <c r="AK35" s="4" t="s">
        <v>793</v>
      </c>
      <c r="AL35" s="4" t="str">
        <f>"-"</f>
        <v>-</v>
      </c>
    </row>
    <row r="36" spans="1:38">
      <c r="A36" s="1" t="s">
        <v>136</v>
      </c>
      <c r="B36" s="1" t="str">
        <f t="shared" si="0"/>
        <v>Show</v>
      </c>
      <c r="C36" s="4" t="s">
        <v>48</v>
      </c>
      <c r="E36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6" s="4">
        <f>MONTH(N36)</f>
        <v>7</v>
      </c>
      <c r="L36" s="4">
        <f>YEAR(N36)</f>
        <v>2025</v>
      </c>
      <c r="M36" s="4">
        <v>33039319</v>
      </c>
      <c r="N36" s="37">
        <v>45840</v>
      </c>
      <c r="O36" s="4" t="str">
        <f>"S7138270"</f>
        <v>S7138270</v>
      </c>
      <c r="P36" s="4" t="str">
        <f>"AD5A91AA"</f>
        <v>AD5A91AA</v>
      </c>
      <c r="Q36" s="4" t="str">
        <f>"CI0099-SGD"</f>
        <v>CI0099-SGD</v>
      </c>
      <c r="R36" s="4" t="str">
        <f>"SYNAPXE PTE. LTD."</f>
        <v>SYNAPXE PTE. LTD.</v>
      </c>
      <c r="S36" s="70">
        <v>957852</v>
      </c>
      <c r="T36" s="49">
        <v>45835</v>
      </c>
      <c r="U36" s="49" t="str">
        <f>"8100001455"</f>
        <v>8100001455</v>
      </c>
      <c r="V36" s="49">
        <v>45840</v>
      </c>
      <c r="W36" s="50">
        <f>SUM(N36-T36)</f>
        <v>5</v>
      </c>
      <c r="X36" s="62" t="str">
        <f>"MSL5D-00162GLP"</f>
        <v>MSL5D-00162GLP</v>
      </c>
      <c r="Y36" s="62" t="str">
        <f>"MS VISUAL STUDIO TEST PRO MSDN ALNG SA"</f>
        <v>MS VISUAL STUDIO TEST PRO MSDN ALNG SA</v>
      </c>
      <c r="Z36" s="62" t="str">
        <f>"WENDY KUM CHIOU SZE"</f>
        <v>WENDY KUM CHIOU SZE</v>
      </c>
      <c r="AA36" s="58">
        <v>1</v>
      </c>
      <c r="AB36" s="62" t="str">
        <f>"E-INVOICE(AP DIRECT)"</f>
        <v>E-INVOICE(AP DIRECT)</v>
      </c>
      <c r="AC36" s="60" t="s">
        <v>95</v>
      </c>
      <c r="AD36" s="64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E36" s="18"/>
      <c r="AF36" s="60" t="s">
        <v>96</v>
      </c>
      <c r="AG36" s="4" t="str">
        <f>"MSL5D-00162GLP"</f>
        <v>MSL5D-00162GLP</v>
      </c>
      <c r="AH36" s="4" t="str">
        <f>"MS VISUAL STUDIO TEST PRO MSDN ALNG SA"</f>
        <v>MS VISUAL STUDIO TEST PRO MSDN ALNG SA</v>
      </c>
      <c r="AI36" s="4" t="s">
        <v>791</v>
      </c>
      <c r="AJ36" s="4" t="s">
        <v>792</v>
      </c>
      <c r="AK36" s="4" t="s">
        <v>793</v>
      </c>
      <c r="AL36" s="4" t="str">
        <f>"-"</f>
        <v>-</v>
      </c>
    </row>
    <row r="37" spans="1:38" s="71" customFormat="1">
      <c r="A37" s="71" t="s">
        <v>136</v>
      </c>
      <c r="B37" s="71" t="str">
        <f t="shared" si="0"/>
        <v>Show</v>
      </c>
      <c r="C37" s="71" t="s">
        <v>48</v>
      </c>
      <c r="E37" s="71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DIRECT)"",""10=LINETO"&amp;"TAL"",""413.160000"",""14=U_ENR"","""",""14=U_MSENR"",""S7138270"",""14=U_MSPCN"",""AD5A91AA"",""14=ADDRESS2"",""NANDINI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SA","10=QUANTITY","1.000000","14=U_PONO","946096/A","15=U_PODATE","2/10/2023","10=U_TLINTCOS","0.000000","2=SLPCODE","132","14=SLPNAME","E0001-CS","14=MEMO","WENDY KUM CHIOU SZE","14=CONTACTNAME","E-INVOICE(AP DIRECT)","10=LINETOTAL","413.160000","14=U_ENR","","14=U_MSENR","S7138270","14=U_MSPCN","AD5A91AA","14=ADDRESS2","NANDINI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7" s="72"/>
      <c r="K37" s="71">
        <f>MONTH(N37)</f>
        <v>7</v>
      </c>
      <c r="L37" s="71">
        <f>YEAR(N37)</f>
        <v>2025</v>
      </c>
      <c r="M37" s="71">
        <v>33039328</v>
      </c>
      <c r="N37" s="73">
        <v>45841</v>
      </c>
      <c r="O37" s="71" t="str">
        <f>"S7138270"</f>
        <v>S7138270</v>
      </c>
      <c r="P37" s="71" t="str">
        <f>"AD5A91AA"</f>
        <v>AD5A91AA</v>
      </c>
      <c r="Q37" s="71" t="str">
        <f>"CI0099-SGD"</f>
        <v>CI0099-SGD</v>
      </c>
      <c r="R37" s="71" t="str">
        <f>"SYNAPXE PTE. LTD."</f>
        <v>SYNAPXE PTE. LTD.</v>
      </c>
      <c r="S37" s="74" t="str">
        <f>"946096/A"</f>
        <v>946096/A</v>
      </c>
      <c r="T37" s="74">
        <v>45201</v>
      </c>
      <c r="U37" s="74" t="str">
        <f>"8000008754"</f>
        <v>8000008754</v>
      </c>
      <c r="V37" s="74">
        <v>45841</v>
      </c>
      <c r="W37" s="75">
        <f>SUM(N37-T37)</f>
        <v>640</v>
      </c>
      <c r="X37" s="76" t="str">
        <f>"MS77D-00111GLP"</f>
        <v>MS77D-00111GLP</v>
      </c>
      <c r="Y37" s="76" t="str">
        <f>"MS VISUAL STUDIO PRO MSDN ALNG SA"</f>
        <v>MS VISUAL STUDIO PRO MSDN ALNG SA</v>
      </c>
      <c r="Z37" s="76" t="str">
        <f>"WENDY KUM CHIOU SZE"</f>
        <v>WENDY KUM CHIOU SZE</v>
      </c>
      <c r="AA37" s="77">
        <v>1</v>
      </c>
      <c r="AB37" s="76" t="str">
        <f>"E-INVOICE(AP DIRECT)"</f>
        <v>E-INVOICE(AP DIRECT)</v>
      </c>
      <c r="AC37" s="78" t="s">
        <v>95</v>
      </c>
      <c r="AD37" s="79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37" s="80"/>
      <c r="AF37" s="78" t="s">
        <v>96</v>
      </c>
      <c r="AG37" s="71" t="str">
        <f>"MS77D-00111GLP"</f>
        <v>MS77D-00111GLP</v>
      </c>
      <c r="AH37" s="71" t="str">
        <f>"MS VISUAL STUDIO PRO MSDN ALNG SA"</f>
        <v>MS VISUAL STUDIO PRO MSDN ALNG SA</v>
      </c>
      <c r="AI37" s="71" t="s">
        <v>791</v>
      </c>
      <c r="AJ37" s="71" t="s">
        <v>792</v>
      </c>
      <c r="AK37" s="71" t="s">
        <v>793</v>
      </c>
      <c r="AL37" s="71" t="s">
        <v>795</v>
      </c>
    </row>
    <row r="38" spans="1:38" s="71" customFormat="1">
      <c r="A38" s="71" t="s">
        <v>136</v>
      </c>
      <c r="B38" s="71" t="str">
        <f t="shared" si="0"/>
        <v>Show</v>
      </c>
      <c r="C38" s="71" t="s">
        <v>48</v>
      </c>
      <c r="E38" s="71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SA"",""10=QUANTITY"",""31.000000"",""14=U_PONO"",""946096/A"",""15=U_PODATE"",""2/10/2023"",""10=U_TLINTCOS"",""0.000000"",""2=SLPCODE"",""132"",""14=SLPNAME"",""E0001-CS"",""14=MEMO"",""WENDY KUM CHIOU SZE"",""14=CONTACTNAME"",""E-INVOICE(AP DIRECT)"",""10=LINET"&amp;"OTAL"",""12808.270000"",""14=U_ENR"","""",""14=U_MSENR"",""S7138270"",""14=U_MSPCN"",""AD5A91AA"",""14=ADDRESS2"",""NANDINI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SA","10=QUANTITY","31.000000","14=U_PONO","946096/A","15=U_PODATE","2/10/2023","10=U_TLINTCOS","0.000000","2=SLPCODE","132","14=SLPNAME","E0001-CS","14=MEMO","WENDY KUM CHIOU SZE","14=CONTACTNAME","E-INVOICE(AP DIRECT)","10=LINETOTAL","12808.270000","14=U_ENR","","14=U_MSENR","S7138270","14=U_MSPCN","AD5A91AA","14=ADDRESS2","NANDINI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8" s="72"/>
      <c r="K38" s="71">
        <f>MONTH(N38)</f>
        <v>7</v>
      </c>
      <c r="L38" s="71">
        <f>YEAR(N38)</f>
        <v>2025</v>
      </c>
      <c r="M38" s="71">
        <v>33039328</v>
      </c>
      <c r="N38" s="73">
        <v>45841</v>
      </c>
      <c r="O38" s="71" t="str">
        <f>"S7138270"</f>
        <v>S7138270</v>
      </c>
      <c r="P38" s="71" t="str">
        <f>"AD5A91AA"</f>
        <v>AD5A91AA</v>
      </c>
      <c r="Q38" s="71" t="str">
        <f>"CI0099-SGD"</f>
        <v>CI0099-SGD</v>
      </c>
      <c r="R38" s="71" t="str">
        <f>"SYNAPXE PTE. LTD."</f>
        <v>SYNAPXE PTE. LTD.</v>
      </c>
      <c r="S38" s="74" t="str">
        <f>"946096/A"</f>
        <v>946096/A</v>
      </c>
      <c r="T38" s="74">
        <v>45201</v>
      </c>
      <c r="U38" s="74" t="str">
        <f>"8000008754"</f>
        <v>8000008754</v>
      </c>
      <c r="V38" s="74">
        <v>45841</v>
      </c>
      <c r="W38" s="75">
        <f>SUM(N38-T38)</f>
        <v>640</v>
      </c>
      <c r="X38" s="76" t="str">
        <f>"MS77D-00111GLP"</f>
        <v>MS77D-00111GLP</v>
      </c>
      <c r="Y38" s="76" t="str">
        <f>"MS VISUAL STUDIO PRO MSDN ALNG SA"</f>
        <v>MS VISUAL STUDIO PRO MSDN ALNG SA</v>
      </c>
      <c r="Z38" s="76" t="str">
        <f>"WENDY KUM CHIOU SZE"</f>
        <v>WENDY KUM CHIOU SZE</v>
      </c>
      <c r="AA38" s="77">
        <v>31</v>
      </c>
      <c r="AB38" s="76" t="str">
        <f>"E-INVOICE(AP DIRECT)"</f>
        <v>E-INVOICE(AP DIRECT)</v>
      </c>
      <c r="AC38" s="78" t="s">
        <v>95</v>
      </c>
      <c r="AD38" s="79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38" s="80"/>
      <c r="AF38" s="78" t="s">
        <v>96</v>
      </c>
      <c r="AG38" s="71" t="str">
        <f>"MS77D-00111GLP"</f>
        <v>MS77D-00111GLP</v>
      </c>
      <c r="AH38" s="71" t="str">
        <f>"MS VISUAL STUDIO PRO MSDN ALNG SA"</f>
        <v>MS VISUAL STUDIO PRO MSDN ALNG SA</v>
      </c>
      <c r="AI38" s="71" t="s">
        <v>791</v>
      </c>
      <c r="AJ38" s="71" t="s">
        <v>792</v>
      </c>
      <c r="AK38" s="71" t="s">
        <v>793</v>
      </c>
      <c r="AL38" s="71" t="s">
        <v>795</v>
      </c>
    </row>
    <row r="39" spans="1:38" s="71" customFormat="1">
      <c r="A39" s="71" t="s">
        <v>136</v>
      </c>
      <c r="B39" s="71" t="str">
        <f t="shared" si="0"/>
        <v>Show</v>
      </c>
      <c r="C39" s="71" t="s">
        <v>48</v>
      </c>
      <c r="E39" s="71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SA"",""10=QUANTITY"",""33.000000"",""14=U_PONO"",""946096/A"",""15=U_PODATE"",""2/10/2023"",""10=U_TLINTCOS"",""0.000000"",""2=SLPCODE"",""132"",""14=SLPNAME"",""E0001-CS"",""14=MEMO"",""WENDY KUM CHIOU SZE"",""14=CONTACTNAME"",""E-INVOICE(AP DIRECT)"",""10=LINET"&amp;"OTAL"",""13635.270000"",""14=U_ENR"","""",""14=U_MSENR"",""S7138270"",""14=U_MSPCN"",""AD5A91AA"",""14=ADDRESS2"",""NANDINI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SA","10=QUANTITY","33.000000","14=U_PONO","946096/A","15=U_PODATE","2/10/2023","10=U_TLINTCOS","0.000000","2=SLPCODE","132","14=SLPNAME","E0001-CS","14=MEMO","WENDY KUM CHIOU SZE","14=CONTACTNAME","E-INVOICE(AP DIRECT)","10=LINETOTAL","13635.270000","14=U_ENR","","14=U_MSENR","S7138270","14=U_MSPCN","AD5A91AA","14=ADDRESS2","NANDINI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9" s="72"/>
      <c r="K39" s="71">
        <f>MONTH(N39)</f>
        <v>7</v>
      </c>
      <c r="L39" s="71">
        <f>YEAR(N39)</f>
        <v>2025</v>
      </c>
      <c r="M39" s="71">
        <v>33039328</v>
      </c>
      <c r="N39" s="73">
        <v>45841</v>
      </c>
      <c r="O39" s="71" t="str">
        <f>"S7138270"</f>
        <v>S7138270</v>
      </c>
      <c r="P39" s="71" t="str">
        <f>"AD5A91AA"</f>
        <v>AD5A91AA</v>
      </c>
      <c r="Q39" s="71" t="str">
        <f>"CI0099-SGD"</f>
        <v>CI0099-SGD</v>
      </c>
      <c r="R39" s="71" t="str">
        <f>"SYNAPXE PTE. LTD."</f>
        <v>SYNAPXE PTE. LTD.</v>
      </c>
      <c r="S39" s="74" t="str">
        <f>"946096/A"</f>
        <v>946096/A</v>
      </c>
      <c r="T39" s="74">
        <v>45201</v>
      </c>
      <c r="U39" s="74" t="str">
        <f>"8000008754"</f>
        <v>8000008754</v>
      </c>
      <c r="V39" s="74">
        <v>45841</v>
      </c>
      <c r="W39" s="75">
        <f>SUM(N39-T39)</f>
        <v>640</v>
      </c>
      <c r="X39" s="76" t="str">
        <f>"MS77D-00111GLP"</f>
        <v>MS77D-00111GLP</v>
      </c>
      <c r="Y39" s="76" t="str">
        <f>"MS VISUAL STUDIO PRO MSDN ALNG SA"</f>
        <v>MS VISUAL STUDIO PRO MSDN ALNG SA</v>
      </c>
      <c r="Z39" s="76" t="str">
        <f>"WENDY KUM CHIOU SZE"</f>
        <v>WENDY KUM CHIOU SZE</v>
      </c>
      <c r="AA39" s="77">
        <v>33</v>
      </c>
      <c r="AB39" s="76" t="str">
        <f>"E-INVOICE(AP DIRECT)"</f>
        <v>E-INVOICE(AP DIRECT)</v>
      </c>
      <c r="AC39" s="78" t="s">
        <v>95</v>
      </c>
      <c r="AD39" s="79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39" s="80"/>
      <c r="AF39" s="78" t="s">
        <v>96</v>
      </c>
      <c r="AG39" s="71" t="str">
        <f>"MS77D-00111GLP"</f>
        <v>MS77D-00111GLP</v>
      </c>
      <c r="AH39" s="71" t="str">
        <f>"MS VISUAL STUDIO PRO MSDN ALNG SA"</f>
        <v>MS VISUAL STUDIO PRO MSDN ALNG SA</v>
      </c>
      <c r="AI39" s="71" t="s">
        <v>791</v>
      </c>
      <c r="AJ39" s="71" t="s">
        <v>792</v>
      </c>
      <c r="AK39" s="71" t="s">
        <v>793</v>
      </c>
      <c r="AL39" s="71" t="s">
        <v>795</v>
      </c>
    </row>
    <row r="40" spans="1:38" s="71" customFormat="1">
      <c r="A40" s="71" t="s">
        <v>136</v>
      </c>
      <c r="B40" s="71" t="str">
        <f t="shared" si="0"/>
        <v>Show</v>
      </c>
      <c r="C40" s="71" t="s">
        <v>48</v>
      </c>
      <c r="E40" s="71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SA"",""10=QUANTITY"",""6.000000"",""14=U_PONO"",""946096/A"",""15=U_PODATE"",""2/10/2023"",""10=U_TLINTCOS"",""0.000000"",""2=SLPCODE"",""132"",""14=SLPNAME"",""E0001-CS"",""14=MEMO"",""WENDY KUM CHIOU SZE"",""14=CONTACTNAME"",""E-INVOICE(AP DIRECT)"",""10=LINETO"&amp;"TAL"",""8657.220000"",""14=U_ENR"","""",""14=U_MSENR"",""S7138270"",""14=U_MSPCN"",""AD5A91AA"",""14=ADDRESS2"",""NANDINI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LTD.","14=ITEMCODE","MSMX3-00117GLP","14=ITEMNAME","MS VISUAL STUDIO ENT MSDN ALNG SA","10=QUANTITY","6.000000","14=U_PONO","946096/A","15=U_PODATE","2/10/2023","10=U_TLINTCOS","0.000000","2=SLPCODE","132","14=SLPNAME","E0001-CS","14=MEMO","WENDY KUM CHIOU SZE","14=CONTACTNAME","E-INVOICE(AP DIRECT)","10=LINETOTAL","8657.220000","14=U_ENR","","14=U_MSENR","S7138270","14=U_MSPCN","AD5A91AA","14=ADDRESS2","NANDINI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40" s="72"/>
      <c r="K40" s="71">
        <f>MONTH(N40)</f>
        <v>7</v>
      </c>
      <c r="L40" s="71">
        <f>YEAR(N40)</f>
        <v>2025</v>
      </c>
      <c r="M40" s="71">
        <v>33039328</v>
      </c>
      <c r="N40" s="73">
        <v>45841</v>
      </c>
      <c r="O40" s="71" t="str">
        <f>"S7138270"</f>
        <v>S7138270</v>
      </c>
      <c r="P40" s="71" t="str">
        <f>"AD5A91AA"</f>
        <v>AD5A91AA</v>
      </c>
      <c r="Q40" s="71" t="str">
        <f>"CI0099-SGD"</f>
        <v>CI0099-SGD</v>
      </c>
      <c r="R40" s="71" t="str">
        <f>"SYNAPXE PTE. LTD."</f>
        <v>SYNAPXE PTE. LTD.</v>
      </c>
      <c r="S40" s="74" t="str">
        <f>"946096/A"</f>
        <v>946096/A</v>
      </c>
      <c r="T40" s="74">
        <v>45201</v>
      </c>
      <c r="U40" s="74" t="str">
        <f>"8000008754"</f>
        <v>8000008754</v>
      </c>
      <c r="V40" s="74">
        <v>45841</v>
      </c>
      <c r="W40" s="75">
        <f>SUM(N40-T40)</f>
        <v>640</v>
      </c>
      <c r="X40" s="76" t="str">
        <f>"MSMX3-00117GLP"</f>
        <v>MSMX3-00117GLP</v>
      </c>
      <c r="Y40" s="76" t="str">
        <f>"MS VISUAL STUDIO ENT MSDN ALNG SA"</f>
        <v>MS VISUAL STUDIO ENT MSDN ALNG SA</v>
      </c>
      <c r="Z40" s="76" t="str">
        <f>"WENDY KUM CHIOU SZE"</f>
        <v>WENDY KUM CHIOU SZE</v>
      </c>
      <c r="AA40" s="77">
        <v>6</v>
      </c>
      <c r="AB40" s="76" t="str">
        <f>"E-INVOICE(AP DIRECT)"</f>
        <v>E-INVOICE(AP DIRECT)</v>
      </c>
      <c r="AC40" s="78" t="s">
        <v>95</v>
      </c>
      <c r="AD40" s="79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40" s="80"/>
      <c r="AF40" s="78" t="s">
        <v>96</v>
      </c>
      <c r="AG40" s="71" t="str">
        <f>"MSMX3-00117GLP"</f>
        <v>MSMX3-00117GLP</v>
      </c>
      <c r="AH40" s="71" t="str">
        <f>"MS VISUAL STUDIO ENT MSDN ALNG SA"</f>
        <v>MS VISUAL STUDIO ENT MSDN ALNG SA</v>
      </c>
      <c r="AI40" s="71" t="s">
        <v>791</v>
      </c>
      <c r="AJ40" s="71" t="s">
        <v>792</v>
      </c>
      <c r="AK40" s="71" t="s">
        <v>793</v>
      </c>
      <c r="AL40" s="71" t="s">
        <v>795</v>
      </c>
    </row>
    <row r="41" spans="1:38" s="71" customFormat="1">
      <c r="A41" s="71" t="s">
        <v>136</v>
      </c>
      <c r="B41" s="71" t="str">
        <f t="shared" si="0"/>
        <v>Show</v>
      </c>
      <c r="C41" s="71" t="s">
        <v>48</v>
      </c>
      <c r="E41" s="71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DIRECT)"",""10=LINETO"&amp;"TAL"",""1442.540000"",""14=U_ENR"","""",""14=U_MSENR"",""S7138270"",""14=U_MSPCN"",""AD5A91AA"",""14=ADDRESS2"",""NANDINI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LTD.","14=ITEMCODE","MSMX3-00117GLP","14=ITEMNAME","MS VISUAL STUDIO ENT MSDN ALNG SA","10=QUANTITY","1.000000","14=U_PONO","946096/A","15=U_PODATE","2/10/2023","10=U_TLINTCOS","0.000000","2=SLPCODE","132","14=SLPNAME","E0001-CS","14=MEMO","WENDY KUM CHIOU SZE","14=CONTACTNAME","E-INVOICE(AP DIRECT)","10=LINETOTAL","1442.540000","14=U_ENR","","14=U_MSENR","S7138270","14=U_MSPCN","AD5A91AA","14=ADDRESS2","NANDINI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41" s="72"/>
      <c r="K41" s="71">
        <f>MONTH(N41)</f>
        <v>7</v>
      </c>
      <c r="L41" s="71">
        <f>YEAR(N41)</f>
        <v>2025</v>
      </c>
      <c r="M41" s="71">
        <v>33039328</v>
      </c>
      <c r="N41" s="73">
        <v>45841</v>
      </c>
      <c r="O41" s="71" t="str">
        <f>"S7138270"</f>
        <v>S7138270</v>
      </c>
      <c r="P41" s="71" t="str">
        <f>"AD5A91AA"</f>
        <v>AD5A91AA</v>
      </c>
      <c r="Q41" s="71" t="str">
        <f>"CI0099-SGD"</f>
        <v>CI0099-SGD</v>
      </c>
      <c r="R41" s="71" t="str">
        <f>"SYNAPXE PTE. LTD."</f>
        <v>SYNAPXE PTE. LTD.</v>
      </c>
      <c r="S41" s="74" t="str">
        <f>"946096/A"</f>
        <v>946096/A</v>
      </c>
      <c r="T41" s="74">
        <v>45201</v>
      </c>
      <c r="U41" s="74" t="str">
        <f>"8000008754"</f>
        <v>8000008754</v>
      </c>
      <c r="V41" s="74">
        <v>45841</v>
      </c>
      <c r="W41" s="75">
        <f>SUM(N41-T41)</f>
        <v>640</v>
      </c>
      <c r="X41" s="76" t="str">
        <f>"MSMX3-00117GLP"</f>
        <v>MSMX3-00117GLP</v>
      </c>
      <c r="Y41" s="76" t="str">
        <f>"MS VISUAL STUDIO ENT MSDN ALNG SA"</f>
        <v>MS VISUAL STUDIO ENT MSDN ALNG SA</v>
      </c>
      <c r="Z41" s="76" t="str">
        <f>"WENDY KUM CHIOU SZE"</f>
        <v>WENDY KUM CHIOU SZE</v>
      </c>
      <c r="AA41" s="77">
        <v>1</v>
      </c>
      <c r="AB41" s="76" t="str">
        <f>"E-INVOICE(AP DIRECT)"</f>
        <v>E-INVOICE(AP DIRECT)</v>
      </c>
      <c r="AC41" s="78" t="s">
        <v>95</v>
      </c>
      <c r="AD41" s="79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E41" s="80"/>
      <c r="AF41" s="78" t="s">
        <v>96</v>
      </c>
      <c r="AG41" s="71" t="str">
        <f>"MSMX3-00117GLP"</f>
        <v>MSMX3-00117GLP</v>
      </c>
      <c r="AH41" s="71" t="str">
        <f>"MS VISUAL STUDIO ENT MSDN ALNG SA"</f>
        <v>MS VISUAL STUDIO ENT MSDN ALNG SA</v>
      </c>
      <c r="AI41" s="71" t="s">
        <v>791</v>
      </c>
      <c r="AJ41" s="71" t="s">
        <v>792</v>
      </c>
      <c r="AK41" s="71" t="s">
        <v>793</v>
      </c>
      <c r="AL41" s="71" t="s">
        <v>795</v>
      </c>
    </row>
    <row r="42" spans="1:38">
      <c r="A42" s="1" t="s">
        <v>136</v>
      </c>
      <c r="B42" s="1" t="str">
        <f t="shared" si="0"/>
        <v>Show</v>
      </c>
      <c r="C42" s="4" t="s">
        <v>48</v>
      </c>
      <c r="E42" s="13" t="str">
        <f>"""UICACS"","""",""SQL="",""2=DOCNUM"",""33039360"",""14=CUSTREF"",""7100000157"",""14=U_CUSTREF"",""7100000157"",""15=DOCDATE"",""8/7/2025"",""15=TAXDATE"",""8/7/2025"",""14=CARDCODE"",""CI0099-SGD"",""14=CARDNAME"",""SYNAPXE PTE. LTD."",""14=ITEMCODE"",""MS7NQ-01782GLP"",""14=ITEMNAME"",""MS SQ"&amp;"L SERVER STANDARD CORE 2022 SLNG 2L"",""10=QUANTITY"",""2.000000"",""14=U_PONO"",""958057"",""15=U_PODATE"",""8/7/2025"",""10=U_TLINTCOS"",""0.000000"",""2=SLPCODE"",""132"",""14=SLPNAME"",""E0001-CS"",""14=MEMO"",""WENDY KUM CHIOU SZE"",""14=CONTACTNAME"",""E-INVOICE(AP DIRECT)"",""10=LI"&amp;"NETOTAL"",""7097.840000"",""14=U_ENR"","""",""14=U_MSENR"",""S7138270"",""14=U_MSPCN"",""AD5A91AA"",""14=ADDRESS2"",""ANDY LOH_x000D_SYNAPXE PTE. LTD. 1 NORTH BUNONA VISTA LINK, #05-01 ELEMENTUM SINGAPORE 139691_x000D_ANDY LOH_x000D_TEL: 96780609_x000D_FAX: _x000D_EMAIL: ANDY.LOH@SYNAPXE.SG"""</f>
        <v>"UICACS","","SQL=","2=DOCNUM","33039360","14=CUSTREF","7100000157","14=U_CUSTREF","7100000157","15=DOCDATE","8/7/2025","15=TAXDATE","8/7/2025","14=CARDCODE","CI0099-SGD","14=CARDNAME","SYNAPXE PTE. LTD.","14=ITEMCODE","MS7NQ-01782GLP","14=ITEMNAME","MS SQL SERVER STANDARD CORE 2022 SLNG 2L","10=QUANTITY","2.000000","14=U_PONO","958057","15=U_PODATE","8/7/2025","10=U_TLINTCOS","0.000000","2=SLPCODE","132","14=SLPNAME","E0001-CS","14=MEMO","WENDY KUM CHIOU SZE","14=CONTACTNAME","E-INVOICE(AP DIRECT)","10=LINETOTAL","7097.840000","14=U_ENR","","14=U_MSENR","S7138270","14=U_MSPCN","AD5A91AA","14=ADDRESS2","ANDY LOH_x000D_SYNAPXE PTE. LTD. 1 NORTH BUNONA VISTA LINK, #05-01 ELEMENTUM SINGAPORE 139691_x000D_ANDY LOH_x000D_TEL: 96780609_x000D_FAX: _x000D_EMAIL: ANDY.LOH@SYNAPXE.SG"</v>
      </c>
      <c r="K42" s="4">
        <f>MONTH(N42)</f>
        <v>7</v>
      </c>
      <c r="L42" s="4">
        <f>YEAR(N42)</f>
        <v>2025</v>
      </c>
      <c r="M42" s="4">
        <v>33039360</v>
      </c>
      <c r="N42" s="37">
        <v>45846</v>
      </c>
      <c r="O42" s="4" t="str">
        <f>"S7138270"</f>
        <v>S7138270</v>
      </c>
      <c r="P42" s="4" t="str">
        <f>"AD5A91AA"</f>
        <v>AD5A91AA</v>
      </c>
      <c r="Q42" s="4" t="str">
        <f>"CI0099-SGD"</f>
        <v>CI0099-SGD</v>
      </c>
      <c r="R42" s="4" t="str">
        <f>"SYNAPXE PTE. LTD."</f>
        <v>SYNAPXE PTE. LTD.</v>
      </c>
      <c r="S42" s="49" t="str">
        <f>"958057"</f>
        <v>958057</v>
      </c>
      <c r="T42" s="49">
        <v>45846</v>
      </c>
      <c r="U42" s="49" t="str">
        <f>"7100000157"</f>
        <v>7100000157</v>
      </c>
      <c r="V42" s="49">
        <v>45846</v>
      </c>
      <c r="W42" s="50">
        <f>SUM(N42-T42)</f>
        <v>0</v>
      </c>
      <c r="X42" s="62" t="str">
        <f>"MS7NQ-01782GLP"</f>
        <v>MS7NQ-01782GLP</v>
      </c>
      <c r="Y42" s="62" t="str">
        <f>"MS SQL SERVER STANDARD CORE 2022 SLNG 2L"</f>
        <v>MS SQL SERVER STANDARD CORE 2022 SLNG 2L</v>
      </c>
      <c r="Z42" s="62" t="str">
        <f>"WENDY KUM CHIOU SZE"</f>
        <v>WENDY KUM CHIOU SZE</v>
      </c>
      <c r="AA42" s="58">
        <v>2</v>
      </c>
      <c r="AB42" s="62" t="str">
        <f>"E-INVOICE(AP DIRECT)"</f>
        <v>E-INVOICE(AP DIRECT)</v>
      </c>
      <c r="AC42" s="60" t="s">
        <v>95</v>
      </c>
      <c r="AD42" s="64" t="str">
        <f>"ANDY LOH_x000D_SYNAPXE PTE. LTD. 1 NORTH BUNONA VISTA LINK, #05-01 ELEMENTUM SINGAPORE 139691_x000D_ANDY LOH_x000D_TEL: 96780609_x000D_FAX: _x000D_EMAIL: ANDY.LOH@SYNAPXE.SG"</f>
        <v>ANDY LOH_x000D_SYNAPXE PTE. LTD. 1 NORTH BUNONA VISTA LINK, #05-01 ELEMENTUM SINGAPORE 139691_x000D_ANDY LOH_x000D_TEL: 96780609_x000D_FAX: _x000D_EMAIL: ANDY.LOH@SYNAPXE.SG</v>
      </c>
      <c r="AE42" s="18"/>
      <c r="AF42" s="60" t="s">
        <v>96</v>
      </c>
      <c r="AG42" s="4" t="str">
        <f>"MS7NQ-01782GLP"</f>
        <v>MS7NQ-01782GLP</v>
      </c>
      <c r="AH42" s="4" t="str">
        <f>"MS SQL SERVER STANDARD CORE 2022 SLNG 2L"</f>
        <v>MS SQL SERVER STANDARD CORE 2022 SLNG 2L</v>
      </c>
      <c r="AI42" s="4" t="s">
        <v>797</v>
      </c>
      <c r="AJ42" s="4" t="str">
        <f>"-"</f>
        <v>-</v>
      </c>
      <c r="AK42" s="4" t="str">
        <f>"-"</f>
        <v>-</v>
      </c>
      <c r="AL42" s="4" t="str">
        <f>"-"</f>
        <v>-</v>
      </c>
    </row>
    <row r="43" spans="1:38">
      <c r="A43" s="1" t="s">
        <v>136</v>
      </c>
      <c r="B43" s="1" t="str">
        <f t="shared" si="0"/>
        <v>Show</v>
      </c>
      <c r="C43" s="4" t="s">
        <v>48</v>
      </c>
      <c r="E43" s="13" t="str">
        <f>"""UICACS"","""",""SQL="",""2=DOCNUM"",""33039360"",""14=CUSTREF"",""7100000157"",""14=U_CUSTREF"",""7100000157"",""15=DOCDATE"",""8/7/2025"",""15=TAXDATE"",""8/7/2025"",""14=CARDCODE"",""CI0099-SGD"",""14=CARDNAME"",""SYNAPXE PTE. LTD."",""14=ITEMCODE"",""MS7NQ-00300GLP"",""14=ITEMNAME"",""MS SQ"&amp;"L SERVER STANDARD CORE SLNG LSA 2L"",""10=QUANTITY"",""2.000000"",""14=U_PONO"",""958057"",""15=U_PODATE"",""8/7/2025"",""10=U_TLINTCOS"",""0.000000"",""2=SLPCODE"",""132"",""14=SLPNAME"",""E0001-CS"",""14=MEMO"",""WENDY KUM CHIOU SZE"",""14=CONTACTNAME"",""E-INVOICE(AP DIRECT)"",""10=LIN"&amp;"ETOTAL"",""12421.200000"",""14=U_ENR"","""",""14=U_MSENR"",""S7138270"",""14=U_MSPCN"",""AD5A91AA"",""14=ADDRESS2"",""ANDY LOH_x000D_SYNAPXE PTE. LTD. 1 NORTH BUNONA VISTA LINK, #05-01 ELEMENTUM SINGAPORE 139691_x000D_ANDY LOH_x000D_TEL: 96780609_x000D_FAX: _x000D_EMAIL: ANDY.LOH@SYNAPXE.SG"""</f>
        <v>"UICACS","","SQL=","2=DOCNUM","33039360","14=CUSTREF","7100000157","14=U_CUSTREF","7100000157","15=DOCDATE","8/7/2025","15=TAXDATE","8/7/2025","14=CARDCODE","CI0099-SGD","14=CARDNAME","SYNAPXE PTE. LTD.","14=ITEMCODE","MS7NQ-00300GLP","14=ITEMNAME","MS SQL SERVER STANDARD CORE SLNG LSA 2L","10=QUANTITY","2.000000","14=U_PONO","958057","15=U_PODATE","8/7/2025","10=U_TLINTCOS","0.000000","2=SLPCODE","132","14=SLPNAME","E0001-CS","14=MEMO","WENDY KUM CHIOU SZE","14=CONTACTNAME","E-INVOICE(AP DIRECT)","10=LINETOTAL","12421.200000","14=U_ENR","","14=U_MSENR","S7138270","14=U_MSPCN","AD5A91AA","14=ADDRESS2","ANDY LOH_x000D_SYNAPXE PTE. LTD. 1 NORTH BUNONA VISTA LINK, #05-01 ELEMENTUM SINGAPORE 139691_x000D_ANDY LOH_x000D_TEL: 96780609_x000D_FAX: _x000D_EMAIL: ANDY.LOH@SYNAPXE.SG"</v>
      </c>
      <c r="K43" s="4">
        <f>MONTH(N43)</f>
        <v>7</v>
      </c>
      <c r="L43" s="4">
        <f>YEAR(N43)</f>
        <v>2025</v>
      </c>
      <c r="M43" s="4">
        <v>33039360</v>
      </c>
      <c r="N43" s="37">
        <v>45846</v>
      </c>
      <c r="O43" s="4" t="str">
        <f>"S7138270"</f>
        <v>S7138270</v>
      </c>
      <c r="P43" s="4" t="str">
        <f>"AD5A91AA"</f>
        <v>AD5A91AA</v>
      </c>
      <c r="Q43" s="4" t="str">
        <f>"CI0099-SGD"</f>
        <v>CI0099-SGD</v>
      </c>
      <c r="R43" s="4" t="str">
        <f>"SYNAPXE PTE. LTD."</f>
        <v>SYNAPXE PTE. LTD.</v>
      </c>
      <c r="S43" s="49" t="str">
        <f>"958057"</f>
        <v>958057</v>
      </c>
      <c r="T43" s="49">
        <v>45846</v>
      </c>
      <c r="U43" s="49" t="str">
        <f>"7100000157"</f>
        <v>7100000157</v>
      </c>
      <c r="V43" s="49">
        <v>45846</v>
      </c>
      <c r="W43" s="50">
        <f>SUM(N43-T43)</f>
        <v>0</v>
      </c>
      <c r="X43" s="62" t="str">
        <f>"MS7NQ-00300GLP"</f>
        <v>MS7NQ-00300GLP</v>
      </c>
      <c r="Y43" s="62" t="str">
        <f>"MS SQL SERVER STANDARD CORE SLNG LSA 2L"</f>
        <v>MS SQL SERVER STANDARD CORE SLNG LSA 2L</v>
      </c>
      <c r="Z43" s="62" t="str">
        <f>"WENDY KUM CHIOU SZE"</f>
        <v>WENDY KUM CHIOU SZE</v>
      </c>
      <c r="AA43" s="58">
        <v>2</v>
      </c>
      <c r="AB43" s="62" t="str">
        <f>"E-INVOICE(AP DIRECT)"</f>
        <v>E-INVOICE(AP DIRECT)</v>
      </c>
      <c r="AC43" s="60" t="s">
        <v>95</v>
      </c>
      <c r="AD43" s="64" t="str">
        <f>"ANDY LOH_x000D_SYNAPXE PTE. LTD. 1 NORTH BUNONA VISTA LINK, #05-01 ELEMENTUM SINGAPORE 139691_x000D_ANDY LOH_x000D_TEL: 96780609_x000D_FAX: _x000D_EMAIL: ANDY.LOH@SYNAPXE.SG"</f>
        <v>ANDY LOH_x000D_SYNAPXE PTE. LTD. 1 NORTH BUNONA VISTA LINK, #05-01 ELEMENTUM SINGAPORE 139691_x000D_ANDY LOH_x000D_TEL: 96780609_x000D_FAX: _x000D_EMAIL: ANDY.LOH@SYNAPXE.SG</v>
      </c>
      <c r="AE43" s="18"/>
      <c r="AF43" s="60" t="s">
        <v>96</v>
      </c>
      <c r="AG43" s="4" t="str">
        <f>"MS7NQ-00300GLP"</f>
        <v>MS7NQ-00300GLP</v>
      </c>
      <c r="AH43" s="4" t="str">
        <f>"MS SQL SERVER STANDARD CORE SLNG LSA 2L"</f>
        <v>MS SQL SERVER STANDARD CORE SLNG LSA 2L</v>
      </c>
      <c r="AI43" s="71" t="s">
        <v>796</v>
      </c>
      <c r="AJ43" s="71" t="s">
        <v>792</v>
      </c>
      <c r="AK43" s="71" t="s">
        <v>793</v>
      </c>
      <c r="AL43" s="4" t="str">
        <f>"-"</f>
        <v>-</v>
      </c>
    </row>
    <row r="44" spans="1:38">
      <c r="A44" s="1" t="s">
        <v>136</v>
      </c>
      <c r="B44" s="1" t="str">
        <f t="shared" si="0"/>
        <v>Show</v>
      </c>
      <c r="C44" s="4" t="s">
        <v>48</v>
      </c>
      <c r="E44" s="13" t="str">
        <f>"""UICACS"","""",""SQL="",""2=DOCNUM"",""33039393"",""14=CUSTREF"",""7100000158"",""14=U_CUSTREF"",""7100000158"",""15=DOCDATE"",""11/7/2025"",""15=TAXDATE"",""11/7/2025"",""14=CARDCODE"",""CI0099-SGD"",""14=CARDNAME"",""SYNAPXE PTE. LTD."",""14=ITEMCODE"",""MS6VC-01290GLP"",""14=ITEMNAME"",""MS "&amp;"WIN REMOTE DESKTOP SERVICES CAL SLNG SA UCAL"",""10=QUANTITY"",""30.000000"",""14=U_PONO"",""957913"",""15=U_PODATE"",""10/7/2025"",""10=U_TLINTCOS"",""0.000000"",""2=SLPCODE"",""132"",""14=SLPNAME"",""E0001-CS"",""14=MEMO"",""WENDY KUM CHIOU SZE"",""14=CONTACTNAME"",""E-INVOICE(AP DIRE"&amp;"CT)"",""10=LINETOTAL"",""3493.500000"",""14=U_ENR"","""",""14=U_MSENR"",""S7138270"",""14=U_MSPCN"",""AD5A91AA"",""14=ADDRESS2"",""CLARENCE WANG LU WEI_x000D_SYNAPXE PTE LTD 1 NORTH BUONA VISTA LINK #05-01 ELEMENTUM SINGAPORE 139691_x000D_CLARENCE WANG/JOEL SHEN_x000D_TEL: _x000D_FAX: joel.shen@syn"&amp;"apxe.sg_x000D_EMAIL: clarence.wang@synapxe.sg"""</f>
        <v>"UICACS","","SQL=","2=DOCNUM","33039393","14=CUSTREF","7100000158","14=U_CUSTREF","7100000158","15=DOCDATE","11/7/2025","15=TAXDATE","11/7/2025","14=CARDCODE","CI0099-SGD","14=CARDNAME","SYNAPXE PTE. LTD.","14=ITEMCODE","MS6VC-01290GLP","14=ITEMNAME","MS WIN REMOTE DESKTOP SERVICES CAL SLNG SA UCAL","10=QUANTITY","30.000000","14=U_PONO","957913","15=U_PODATE","10/7/2025","10=U_TLINTCOS","0.000000","2=SLPCODE","132","14=SLPNAME","E0001-CS","14=MEMO","WENDY KUM CHIOU SZE","14=CONTACTNAME","E-INVOICE(AP DIRECT)","10=LINETOTAL","3493.500000","14=U_ENR","","14=U_MSENR","S7138270","14=U_MSPCN","AD5A91AA","14=ADDRESS2","CLARENCE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44" s="4">
        <f>MONTH(N44)</f>
        <v>7</v>
      </c>
      <c r="L44" s="4">
        <f>YEAR(N44)</f>
        <v>2025</v>
      </c>
      <c r="M44" s="4">
        <v>33039393</v>
      </c>
      <c r="N44" s="37">
        <v>45849</v>
      </c>
      <c r="O44" s="4" t="str">
        <f>"S7138270"</f>
        <v>S7138270</v>
      </c>
      <c r="P44" s="4" t="str">
        <f>"AD5A91AA"</f>
        <v>AD5A91AA</v>
      </c>
      <c r="Q44" s="4" t="str">
        <f>"CI0099-SGD"</f>
        <v>CI0099-SGD</v>
      </c>
      <c r="R44" s="4" t="str">
        <f>"SYNAPXE PTE. LTD."</f>
        <v>SYNAPXE PTE. LTD.</v>
      </c>
      <c r="S44" s="49" t="str">
        <f>"957913"</f>
        <v>957913</v>
      </c>
      <c r="T44" s="49">
        <v>45848</v>
      </c>
      <c r="U44" s="49" t="str">
        <f>"7100000158"</f>
        <v>7100000158</v>
      </c>
      <c r="V44" s="49">
        <v>45849</v>
      </c>
      <c r="W44" s="50">
        <f>SUM(N44-T44)</f>
        <v>1</v>
      </c>
      <c r="X44" s="62" t="str">
        <f>"MS6VC-01290GLP"</f>
        <v>MS6VC-01290GLP</v>
      </c>
      <c r="Y44" s="62" t="str">
        <f>"MS WIN REMOTE DESKTOP SERVICES CAL SLNG SA UCAL"</f>
        <v>MS WIN REMOTE DESKTOP SERVICES CAL SLNG SA UCAL</v>
      </c>
      <c r="Z44" s="62" t="str">
        <f>"WENDY KUM CHIOU SZE"</f>
        <v>WENDY KUM CHIOU SZE</v>
      </c>
      <c r="AA44" s="58">
        <v>30</v>
      </c>
      <c r="AB44" s="62" t="str">
        <f>"E-INVOICE(AP DIRECT)"</f>
        <v>E-INVOICE(AP DIRECT)</v>
      </c>
      <c r="AC44" s="60" t="s">
        <v>95</v>
      </c>
      <c r="AD44" s="64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E44" s="18"/>
      <c r="AF44" s="60" t="s">
        <v>96</v>
      </c>
      <c r="AG44" s="4" t="str">
        <f>"MS6VC-01290GLP"</f>
        <v>MS6VC-01290GLP</v>
      </c>
      <c r="AH44" s="4" t="str">
        <f>"MS WIN REMOTE DESKTOP SERVICES CAL SLNG SA UCAL"</f>
        <v>MS WIN REMOTE DESKTOP SERVICES CAL SLNG SA UCAL</v>
      </c>
      <c r="AI44" s="71" t="s">
        <v>791</v>
      </c>
      <c r="AJ44" s="71" t="s">
        <v>792</v>
      </c>
      <c r="AK44" s="71" t="s">
        <v>793</v>
      </c>
      <c r="AL44" s="4" t="str">
        <f>"-"</f>
        <v>-</v>
      </c>
    </row>
    <row r="45" spans="1:38">
      <c r="A45" s="1" t="s">
        <v>136</v>
      </c>
      <c r="B45" s="1" t="str">
        <f t="shared" si="0"/>
        <v>Show</v>
      </c>
      <c r="C45" s="4" t="s">
        <v>48</v>
      </c>
      <c r="E45" s="13" t="str">
        <f>"""UICACS"","""",""SQL="",""2=DOCNUM"",""33039551"",""14=CUSTREF"",""8100001577"",""14=U_CUSTREF"",""8100001577"",""15=DOCDATE"",""29/7/2025"",""15=TAXDATE"",""29/7/2025"",""14=CARDCODE"",""CI0099-SGD"",""14=CARDNAME"",""SYNAPXE PTE. LTD."",""14=ITEMCODE"",""MSEP2-27380GLP"",""14=ITEMNAME"",""MS "&amp;"OFFICE STANDARD 2024 SLNG LTSC"",""10=QUANTITY"",""16.000000"",""14=U_PONO"",""958460"",""15=U_PODATE"",""25/7/2025"",""10=U_TLINTCOS"",""0.000000"",""2=SLPCODE"",""132"",""14=SLPNAME"",""E0001-CS"",""14=MEMO"",""WENDY KUM CHIOU SZE"",""14=CONTACTNAME"",""E-INVOICE(AP DIRECT)"",""10=LINET"&amp;"OTAL"",""6894.720000"",""14=U_ENR"","""",""14=U_MSENR"",""S7138270"",""14=U_MSPCN"",""AD5A91AA"",""14=ADDRESS2"",""TAYWADE SHRUTI_x000D_SYNAPXE PTE. LTD. 1 NORTH BUONA VISTA LINK, #05-01 ELEMENTUM SINGAPORE 139691_x000D_TAYWADE SHRUTI_x000D_TEL: _x000D_FAX: _x000D_EMAIL: taywade.shruti@synapxe.sg"""</f>
        <v>"UICACS","","SQL=","2=DOCNUM","33039551","14=CUSTREF","8100001577","14=U_CUSTREF","8100001577","15=DOCDATE","29/7/2025","15=TAXDATE","29/7/2025","14=CARDCODE","CI0099-SGD","14=CARDNAME","SYNAPXE PTE. LTD.","14=ITEMCODE","MSEP2-27380GLP","14=ITEMNAME","MS OFFICE STANDARD 2024 SLNG LTSC","10=QUANTITY","16.000000","14=U_PONO","958460","15=U_PODATE","25/7/2025","10=U_TLINTCOS","0.000000","2=SLPCODE","132","14=SLPNAME","E0001-CS","14=MEMO","WENDY KUM CHIOU SZE","14=CONTACTNAME","E-INVOICE(AP DIRECT)","10=LINETOTAL","6894.720000","14=U_ENR","","14=U_MSENR","S7138270","14=U_MSPCN","AD5A91AA","14=ADDRESS2","TAYWADE SHRUTI_x000D_SYNAPXE PTE. LTD. 1 NORTH BUONA VISTA LINK, #05-01 ELEMENTUM SINGAPORE 139691_x000D_TAYWADE SHRUTI_x000D_TEL: _x000D_FAX: _x000D_EMAIL: taywade.shruti@synapxe.sg"</v>
      </c>
      <c r="K45" s="4">
        <f>MONTH(N45)</f>
        <v>7</v>
      </c>
      <c r="L45" s="4">
        <f>YEAR(N45)</f>
        <v>2025</v>
      </c>
      <c r="M45" s="4">
        <v>33039551</v>
      </c>
      <c r="N45" s="37">
        <v>45867</v>
      </c>
      <c r="O45" s="4" t="str">
        <f>"S7138270"</f>
        <v>S7138270</v>
      </c>
      <c r="P45" s="4" t="str">
        <f>"AD5A91AA"</f>
        <v>AD5A91AA</v>
      </c>
      <c r="Q45" s="4" t="str">
        <f>"CI0099-SGD"</f>
        <v>CI0099-SGD</v>
      </c>
      <c r="R45" s="4" t="str">
        <f>"SYNAPXE PTE. LTD."</f>
        <v>SYNAPXE PTE. LTD.</v>
      </c>
      <c r="S45" s="49" t="str">
        <f>"958460"</f>
        <v>958460</v>
      </c>
      <c r="T45" s="49">
        <v>45863</v>
      </c>
      <c r="U45" s="49" t="str">
        <f>"8100001577"</f>
        <v>8100001577</v>
      </c>
      <c r="V45" s="49">
        <v>45867</v>
      </c>
      <c r="W45" s="50">
        <f>SUM(N45-T45)</f>
        <v>4</v>
      </c>
      <c r="X45" s="62" t="str">
        <f>"MSEP2-27380GLP"</f>
        <v>MSEP2-27380GLP</v>
      </c>
      <c r="Y45" s="62" t="str">
        <f>"MS OFFICE STANDARD 2024 SLNG LTSC"</f>
        <v>MS OFFICE STANDARD 2024 SLNG LTSC</v>
      </c>
      <c r="Z45" s="62" t="str">
        <f>"WENDY KUM CHIOU SZE"</f>
        <v>WENDY KUM CHIOU SZE</v>
      </c>
      <c r="AA45" s="58">
        <v>16</v>
      </c>
      <c r="AB45" s="62" t="str">
        <f>"E-INVOICE(AP DIRECT)"</f>
        <v>E-INVOICE(AP DIRECT)</v>
      </c>
      <c r="AC45" s="60" t="s">
        <v>95</v>
      </c>
      <c r="AD45" s="64" t="str">
        <f>"TAYWADE SHRUTI_x000D_SYNAPXE PTE. LTD. 1 NORTH BUONA VISTA LINK, #05-01 ELEMENTUM SINGAPORE 139691_x000D_TAYWADE SHRUTI_x000D_TEL: _x000D_FAX: _x000D_EMAIL: taywade.shruti@synapxe.sg"</f>
        <v>TAYWADE SHRUTI_x000D_SYNAPXE PTE. LTD. 1 NORTH BUONA VISTA LINK, #05-01 ELEMENTUM SINGAPORE 139691_x000D_TAYWADE SHRUTI_x000D_TEL: _x000D_FAX: _x000D_EMAIL: taywade.shruti@synapxe.sg</v>
      </c>
      <c r="AE45" s="18"/>
      <c r="AF45" s="60" t="s">
        <v>96</v>
      </c>
      <c r="AG45" s="4" t="str">
        <f>"MSEP2-27380GLP"</f>
        <v>MSEP2-27380GLP</v>
      </c>
      <c r="AH45" s="4" t="str">
        <f>"MS OFFICE STANDARD 2024 SLNG LTSC"</f>
        <v>MS OFFICE STANDARD 2024 SLNG LTSC</v>
      </c>
      <c r="AI45" s="4" t="s">
        <v>797</v>
      </c>
      <c r="AJ45" s="4" t="str">
        <f>"-"</f>
        <v>-</v>
      </c>
      <c r="AK45" s="4" t="str">
        <f>"-"</f>
        <v>-</v>
      </c>
      <c r="AL45" s="4" t="str">
        <f>"-"</f>
        <v>-</v>
      </c>
    </row>
    <row r="46" spans="1:38" hidden="1">
      <c r="B46" s="1" t="str">
        <f>IF(M46="","Hide","Show")</f>
        <v>Hide</v>
      </c>
      <c r="C46" s="4" t="s">
        <v>49</v>
      </c>
      <c r="E46" s="13" t="str">
        <f>""</f>
        <v/>
      </c>
      <c r="M46" s="4" t="str">
        <f>""</f>
        <v/>
      </c>
      <c r="N46" s="37" t="str">
        <f>""</f>
        <v/>
      </c>
      <c r="O46" s="4" t="str">
        <f>""</f>
        <v/>
      </c>
      <c r="P46" s="4"/>
      <c r="Q46" s="4" t="str">
        <f>""</f>
        <v/>
      </c>
      <c r="R46" s="4" t="str">
        <f>""</f>
        <v/>
      </c>
      <c r="T46" s="44" t="str">
        <f>""</f>
        <v/>
      </c>
      <c r="U46" s="44" t="str">
        <f>""</f>
        <v/>
      </c>
      <c r="V46" s="51"/>
      <c r="W46" s="50"/>
      <c r="X46" s="4" t="str">
        <f>""</f>
        <v/>
      </c>
      <c r="Y46" s="4" t="str">
        <f>""</f>
        <v/>
      </c>
      <c r="Z46" s="4" t="str">
        <f>""</f>
        <v/>
      </c>
      <c r="AA46" s="58" t="str">
        <f>""</f>
        <v/>
      </c>
      <c r="AB46" s="4" t="str">
        <f>""</f>
        <v/>
      </c>
      <c r="AC46" s="60"/>
      <c r="AD46" s="18" t="str">
        <f>""</f>
        <v/>
      </c>
      <c r="AE46" s="18"/>
      <c r="AF46" s="60"/>
      <c r="AG46" s="18"/>
      <c r="AH46" s="5" t="str">
        <f>""</f>
        <v/>
      </c>
      <c r="AI46" s="4" t="str">
        <f>""</f>
        <v/>
      </c>
    </row>
    <row r="47" spans="1:38" hidden="1">
      <c r="B47" s="1" t="str">
        <f>IF(M47="","Hide","Show")</f>
        <v>Hide</v>
      </c>
      <c r="C47" s="4" t="s">
        <v>50</v>
      </c>
      <c r="E47" s="13" t="str">
        <f>""</f>
        <v/>
      </c>
      <c r="M47" s="4" t="str">
        <f>""</f>
        <v/>
      </c>
      <c r="N47" s="37" t="str">
        <f>""</f>
        <v/>
      </c>
      <c r="O47" s="4" t="str">
        <f>""</f>
        <v/>
      </c>
      <c r="P47" s="4"/>
      <c r="Q47" s="4" t="str">
        <f>""</f>
        <v/>
      </c>
      <c r="R47" s="4" t="str">
        <f>""</f>
        <v/>
      </c>
      <c r="T47" s="44" t="str">
        <f>""</f>
        <v/>
      </c>
      <c r="U47" s="44" t="str">
        <f>""</f>
        <v/>
      </c>
      <c r="V47" s="51"/>
      <c r="W47" s="50"/>
      <c r="X47" s="4" t="str">
        <f>""</f>
        <v/>
      </c>
      <c r="Y47" s="4" t="str">
        <f>""</f>
        <v/>
      </c>
      <c r="Z47" s="4" t="str">
        <f>""</f>
        <v/>
      </c>
      <c r="AA47" s="58" t="str">
        <f>""</f>
        <v/>
      </c>
      <c r="AB47" s="4" t="str">
        <f>""</f>
        <v/>
      </c>
      <c r="AC47" s="60"/>
      <c r="AD47" s="18"/>
      <c r="AE47" s="18"/>
      <c r="AF47" s="60"/>
      <c r="AG47" s="18"/>
      <c r="AH47" s="5" t="str">
        <f>""</f>
        <v/>
      </c>
      <c r="AI47" s="4" t="str">
        <f>""</f>
        <v/>
      </c>
    </row>
    <row r="48" spans="1:38">
      <c r="M48" s="66"/>
      <c r="N48" s="67"/>
      <c r="O48" s="4"/>
      <c r="R48" s="66"/>
      <c r="T48" s="49"/>
      <c r="V48" s="49"/>
      <c r="W48" s="50"/>
      <c r="AD48" s="68"/>
      <c r="AF48" s="60"/>
      <c r="AH48" s="5"/>
      <c r="AJ48" s="21"/>
      <c r="AK48" s="21"/>
    </row>
    <row r="49" spans="45:57">
      <c r="AS49" s="16"/>
    </row>
    <row r="50" spans="45:57">
      <c r="AT50" s="16"/>
    </row>
    <row r="51" spans="45:57">
      <c r="AU51" s="16"/>
    </row>
    <row r="52" spans="45:57">
      <c r="AV52" s="16"/>
    </row>
    <row r="53" spans="45:57">
      <c r="AW53" s="16"/>
    </row>
    <row r="54" spans="45:57">
      <c r="AX54" s="16"/>
    </row>
    <row r="55" spans="45:57">
      <c r="AY55" s="16"/>
    </row>
    <row r="56" spans="45:57">
      <c r="AZ56" s="16"/>
    </row>
    <row r="57" spans="45:57">
      <c r="BA57" s="16"/>
    </row>
    <row r="58" spans="45:57">
      <c r="BB58" s="16"/>
    </row>
    <row r="59" spans="45:57">
      <c r="BC59" s="16"/>
    </row>
    <row r="60" spans="45:57">
      <c r="BD60" s="16"/>
    </row>
    <row r="61" spans="45:57">
      <c r="BE61" s="16"/>
    </row>
  </sheetData>
  <sortState xmlns:xlrd2="http://schemas.microsoft.com/office/spreadsheetml/2017/richdata2" ref="M24:AL411">
    <sortCondition ref="Q24:Q413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274</v>
      </c>
    </row>
    <row r="4" spans="1:5">
      <c r="A4" s="65" t="s">
        <v>0</v>
      </c>
      <c r="B4" s="65" t="s">
        <v>6</v>
      </c>
      <c r="C4" s="65" t="s">
        <v>275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274</v>
      </c>
    </row>
    <row r="4" spans="1:5">
      <c r="A4" s="65" t="s">
        <v>0</v>
      </c>
      <c r="B4" s="65" t="s">
        <v>6</v>
      </c>
      <c r="C4" s="65" t="s">
        <v>275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266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267</v>
      </c>
      <c r="AM25" s="65" t="s">
        <v>268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269</v>
      </c>
      <c r="AM26" s="65" t="s">
        <v>270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266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267</v>
      </c>
      <c r="AM25" s="65" t="s">
        <v>268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269</v>
      </c>
      <c r="AM26" s="65" t="s">
        <v>270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9290-B37F-40DC-AF95-68B65B3CBE80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274</v>
      </c>
    </row>
    <row r="4" spans="1:5">
      <c r="A4" s="65" t="s">
        <v>0</v>
      </c>
      <c r="B4" s="65" t="s">
        <v>6</v>
      </c>
      <c r="C4" s="65" t="s">
        <v>275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2025-08-06T03:46:38Z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