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2025\"/>
    </mc:Choice>
  </mc:AlternateContent>
  <xr:revisionPtr revIDLastSave="0" documentId="8_{78DE7991-ACC8-4783-B57D-E3C191B3DA8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K26" i="2"/>
  <c r="AL26" i="2"/>
  <c r="E27" i="2"/>
  <c r="K27" i="2"/>
  <c r="L27" i="2"/>
  <c r="M27" i="2"/>
  <c r="N27" i="2"/>
  <c r="O27" i="2"/>
  <c r="P27" i="2"/>
  <c r="Q27" i="2"/>
  <c r="S27" i="2"/>
  <c r="T27" i="2"/>
  <c r="V27" i="2"/>
  <c r="W27" i="2"/>
  <c r="X27" i="2"/>
  <c r="Y27" i="2"/>
  <c r="Z27" i="2"/>
  <c r="AA27" i="2"/>
  <c r="AC27" i="2"/>
  <c r="AB27" i="2" s="1"/>
  <c r="E28" i="2"/>
  <c r="K28" i="2"/>
  <c r="L28" i="2"/>
  <c r="M28" i="2"/>
  <c r="N28" i="2"/>
  <c r="O28" i="2"/>
  <c r="P28" i="2"/>
  <c r="Q28" i="2"/>
  <c r="S28" i="2"/>
  <c r="T28" i="2"/>
  <c r="V28" i="2"/>
  <c r="W28" i="2"/>
  <c r="X28" i="2"/>
  <c r="Y28" i="2"/>
  <c r="Z28" i="2"/>
  <c r="AA28" i="2"/>
  <c r="AB28" i="2"/>
  <c r="AC28" i="2"/>
  <c r="D5" i="1"/>
  <c r="B8" i="89"/>
  <c r="B7" i="89"/>
  <c r="E14" i="2"/>
  <c r="E12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C10" i="1"/>
  <c r="E13" i="2" s="1"/>
  <c r="C9" i="1"/>
  <c r="E11" i="2" s="1"/>
  <c r="C8" i="1"/>
  <c r="C5" i="1"/>
  <c r="C4" i="1"/>
  <c r="C3" i="1"/>
  <c r="B26" i="2" l="1"/>
  <c r="B25" i="2"/>
  <c r="D5" i="2"/>
  <c r="E5" i="2" s="1"/>
  <c r="I6" i="2"/>
  <c r="I5" i="2"/>
  <c r="D4" i="2"/>
  <c r="E4" i="2" s="1"/>
  <c r="D6" i="2"/>
  <c r="B27" i="2" l="1"/>
  <c r="E6" i="2"/>
  <c r="B24" i="2"/>
  <c r="B28" i="2" l="1"/>
</calcChain>
</file>

<file path=xl/sharedStrings.xml><?xml version="1.0" encoding="utf-8"?>
<sst xmlns="http://schemas.openxmlformats.org/spreadsheetml/2006/main" count="924" uniqueCount="249">
  <si>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</si>
  <si>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</si>
  <si>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</si>
  <si>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</si>
  <si>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</si>
  <si>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</si>
  <si>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</si>
  <si>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</si>
  <si>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</si>
  <si>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</si>
  <si>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</si>
  <si>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</si>
  <si>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</si>
  <si>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</si>
  <si>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</si>
  <si>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</si>
  <si>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</si>
  <si>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</si>
  <si>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</si>
  <si>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</si>
  <si>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</si>
  <si>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</si>
  <si>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</si>
  <si>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</si>
  <si>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</si>
  <si>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</si>
  <si>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</si>
  <si>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</si>
  <si>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</si>
  <si>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</si>
  <si>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</si>
  <si>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</si>
  <si>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</si>
  <si>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</si>
  <si>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</si>
  <si>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</si>
  <si>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</si>
  <si>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</si>
  <si>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</si>
  <si>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</si>
  <si>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</si>
  <si>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</si>
  <si>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</si>
  <si>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</si>
  <si>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</si>
  <si>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</si>
  <si>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</si>
  <si>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</si>
  <si>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</si>
  <si>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</si>
  <si>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</si>
  <si>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</si>
  <si>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</si>
  <si>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</si>
  <si>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</si>
  <si>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</si>
  <si>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</si>
  <si>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</si>
  <si>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</si>
  <si>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</si>
  <si>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</si>
  <si>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</si>
  <si>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</si>
  <si>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</si>
  <si>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</si>
  <si>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</si>
  <si>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</si>
  <si>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</si>
  <si>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</si>
  <si>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</si>
  <si>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</si>
  <si>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</si>
  <si>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</si>
  <si>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</si>
  <si>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</si>
  <si>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</si>
  <si>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</si>
  <si>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</si>
  <si>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</si>
  <si>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</si>
  <si>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</si>
  <si>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</si>
  <si>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</si>
  <si>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</si>
  <si>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</si>
  <si>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</si>
  <si>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</si>
  <si>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</si>
  <si>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</si>
  <si>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</si>
  <si>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</si>
  <si>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</si>
  <si>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</si>
  <si>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</si>
  <si>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</si>
  <si>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</si>
  <si>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</si>
  <si>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</si>
  <si>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</si>
  <si>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</si>
  <si>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</si>
  <si>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</si>
  <si>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</si>
  <si>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</si>
  <si>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</si>
  <si>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</si>
  <si>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</si>
  <si>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</si>
  <si>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</si>
  <si>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</si>
  <si>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</si>
  <si>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</si>
  <si>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</si>
  <si>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</si>
  <si>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</si>
  <si>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</si>
  <si>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</si>
  <si>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</si>
  <si>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</si>
  <si>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</si>
  <si>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</si>
  <si>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</si>
  <si>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</si>
  <si>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</si>
  <si>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</si>
  <si>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</si>
  <si>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</si>
  <si>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</si>
  <si>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</si>
  <si>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</si>
  <si>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</si>
  <si>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</si>
  <si>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</si>
  <si>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</si>
  <si>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</si>
  <si>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</si>
  <si>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</si>
  <si>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</si>
  <si>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</si>
  <si>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</si>
  <si>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</si>
  <si>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</si>
  <si>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</si>
  <si>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</si>
  <si>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</si>
  <si>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</si>
  <si>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</si>
  <si>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</si>
  <si>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</si>
  <si>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</si>
  <si>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</si>
  <si>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</si>
  <si>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</si>
  <si>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</si>
  <si>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</si>
  <si>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</si>
  <si>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</si>
  <si>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</si>
  <si>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</si>
  <si>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</si>
  <si>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</si>
  <si>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</si>
  <si>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</si>
  <si>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</si>
  <si>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</si>
  <si>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</si>
  <si>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</si>
  <si>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</si>
  <si>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</si>
  <si>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</si>
  <si>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</si>
  <si>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</si>
  <si>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</si>
  <si>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</si>
  <si>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</si>
  <si>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</si>
  <si>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</si>
  <si>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</si>
  <si>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</si>
  <si>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</si>
  <si>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</si>
  <si>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</si>
  <si>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</si>
  <si>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</si>
  <si>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</si>
  <si>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</si>
  <si>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</si>
  <si>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</si>
  <si>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</si>
  <si>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</si>
  <si>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</si>
  <si>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</si>
  <si>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</si>
  <si>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</si>
  <si>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</si>
  <si>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</si>
  <si>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</si>
  <si>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</si>
  <si>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</si>
  <si>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</si>
  <si>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</si>
  <si>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</si>
  <si>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</si>
  <si>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</si>
  <si>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</si>
  <si>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</si>
  <si>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</si>
  <si>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</si>
  <si>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</si>
  <si>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</si>
  <si>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</si>
  <si>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</si>
  <si>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</si>
  <si>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</si>
  <si>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</si>
  <si>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</si>
  <si>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</si>
  <si>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</si>
  <si>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</si>
  <si>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</si>
  <si>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</si>
  <si>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</si>
  <si>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</si>
  <si>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</si>
  <si>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</si>
  <si>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</si>
  <si>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</si>
  <si>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</si>
  <si>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</si>
  <si>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</si>
  <si>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</si>
  <si>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</si>
  <si>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</si>
  <si>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</si>
  <si>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="01/06/2025"</t>
  </si>
  <si>
    <t>="30/06/2025"</t>
  </si>
  <si>
    <t>="""UICACS"","""",""SQL="",""2=DOCNUM"",""33039068"",""14=CUSTREF"",""6725000694"",""14=U_CUSTREF"",""6725000694"",""15=DOCDATE"",""10/6/2025"",""15=TAXDATE"",""10/6/2025"",""14=CARDCODE"",""CI1256-SGD"",""14=CARDNAME"",""SINGAPORE HEALTH SERVICES PTE LTD"",""14=ITEMCODE"",""MSEP2-25063GLP"",""1"&amp;"4=ITEMNAME"",""MS WIN REMOTE DESKTOP SERVICES CAL 2025 SLNG UCAL"",""10=QUANTITY"",""8.000000"",""14=U_PONO"",""957425"",""15=U_PODATE"",""9/6/2025"",""10=U_TLINTCOS"",""0.000000"",""2=SLPCODE"",""132"",""14=SLPNAME"",""E0001-CS"",""14=MEMO"",""WENDY KUM CHIOU SZE"",""14=CONTACTNAME"",""F"&amp;"INANCE DEPARTMENT"",""10=LINETOTAL"",""1263.600000"",""14=U_ENR"","""",""14=U_MSENR"",""S7138270"",""14=U_MSPCN"",""A8AA53F5"",""14=ADDRESS2"",""BHEEMISHETTY_x000D_SINGAPORE HEALTH SERVICES PTE LTD 168 JALAN BUKIT MERAH SURBANA ONE #16-01 SINGAPORE 150168_x000D_BHEEMISHETTY SRIKANTH_x000D_TEL"&amp;": 82814090_x000D_FAX: _x000D_EMAIL: bheemishetty.srikanth@synapxe.sg"""</t>
  </si>
  <si>
    <t>="""UICACS"","""",""SQL="",""2=DOCNUM"",""33039108"",""14=CUSTREF"",""4280000433"",""14=U_CUSTREF"",""4280000433"",""15=DOCDATE"",""12/6/2025"",""15=TAXDATE"",""12/6/2025"",""14=CARDCODE"",""CI1261-SGD"",""14=CARDNAME"",""CHANGI GENERAL HOSPITAL PTE LTD"",""14=ITEMCODE"",""MSEP2-27380GLP"",""14="&amp;"ITEMNAME"",""MS OFFICE STANDARD 2024 SLNG LTSC"",""10=QUANTITY"",""3.000000"",""14=U_PONO"",""957409"",""15=U_PODATE"",""6/6/2025"",""10=U_TLINTCOS"",""0.000000"",""2=SLPCODE"",""132"",""14=SLPNAME"",""E0001-CS"",""14=MEMO"",""WENDY KUM CHIOU SZE"",""14=CONTACTNAME"",""E-INVOICE"",""10=LINE"&amp;"TOTAL"",""1292.760000"",""14=U_ENR"","""",""14=U_MSENR"",""S7138270"",""14=U_MSPCN"",""83288253"",""14=ADDRESS2"",""FIRZA ACHMED ANGULLIA_x000D_CHANGI GENERAL HOSPITAL 2 SIMEI STREET 40008 MEDICAL CENTRE, LEVEL 2, CLINIC 2B SINGAPORE 529889_x000D_FIRZA ACHMED ANGULLIA_x000D_TEL: 69365258_x000D_FA"&amp;"X: _x000D_EMAIL: firza_angullia@cgh.com.sg"""</t>
  </si>
  <si>
    <t>=IFERROR(NF($E27,"CONTACTNAME"),"-")</t>
  </si>
  <si>
    <t>=IFERROR(NF($E27,"U_PODATE"),"-")</t>
  </si>
  <si>
    <t>=IFERROR(AC27/W27,0)</t>
  </si>
  <si>
    <t>=IFERROR(NF($E28,"CONTACTNAME"),"-")</t>
  </si>
  <si>
    <t>=IFERROR(NF($E28,"U_PODATE"),"-")</t>
  </si>
  <si>
    <t>=IFERROR(AC28/W28,0)</t>
  </si>
  <si>
    <t>=SUBTOTAL(9,AB24:AB29)</t>
  </si>
  <si>
    <t>=SUBTOTAL(9,AC24:AC29)</t>
  </si>
  <si>
    <t>UIC PO NO</t>
  </si>
  <si>
    <t>PERPETUAL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</si>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</sst>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38" fontId="0" fillId="0" borderId="0" xfId="2" applyNumberFormat="1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"01/06/2025"</f>
        <v>01/06/2025</v>
      </c>
    </row>
    <row r="4" spans="1:5">
      <c r="A4" s="1" t="s">
        <v>0</v>
      </c>
      <c r="B4" s="4" t="s">
        <v>6</v>
      </c>
      <c r="C4" s="5" t="str">
        <f>"30/06/2025"</f>
        <v>30/06/2025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01/Jun/2025..30/Jun/2025</v>
      </c>
    </row>
    <row r="9" spans="1:5">
      <c r="A9" s="1" t="s">
        <v>9</v>
      </c>
      <c r="C9" s="3" t="str">
        <f>TEXT($C$3,"yyyyMMdd") &amp; ".." &amp; TEXT($C$4,"yyyyMMdd")</f>
        <v>20250601..20250630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5"/>
  <sheetViews>
    <sheetView tabSelected="1" topLeftCell="K19" zoomScale="92" zoomScaleNormal="92" workbookViewId="0">
      <selection activeCell="O26" sqref="O26"/>
    </sheetView>
  </sheetViews>
  <sheetFormatPr defaultColWidth="9.21875" defaultRowHeight="14.4"/>
  <cols>
    <col min="1" max="2" width="17.77734375" style="1" hidden="1" customWidth="1"/>
    <col min="3" max="3" width="15.77734375" style="4" hidden="1" customWidth="1"/>
    <col min="4" max="4" width="20.77734375" style="4" hidden="1" customWidth="1"/>
    <col min="5" max="5" width="23.21875" style="4" hidden="1" customWidth="1"/>
    <col min="6" max="6" width="16.21875" style="4" hidden="1" customWidth="1"/>
    <col min="7" max="7" width="12.77734375" style="4" hidden="1" customWidth="1"/>
    <col min="8" max="8" width="9.21875" style="4" hidden="1" customWidth="1"/>
    <col min="9" max="9" width="20" style="8" hidden="1" customWidth="1"/>
    <col min="10" max="10" width="9.21875" style="4" hidden="1" customWidth="1"/>
    <col min="11" max="11" width="7.44140625" style="4" bestFit="1" customWidth="1"/>
    <col min="12" max="12" width="5.6640625" style="19" bestFit="1" customWidth="1"/>
    <col min="13" max="13" width="9.88671875" style="16" bestFit="1" customWidth="1"/>
    <col min="14" max="14" width="11.44140625" style="4" bestFit="1" customWidth="1"/>
    <col min="15" max="15" width="15.44140625" style="4" bestFit="1" customWidth="1"/>
    <col min="16" max="16" width="10" style="4" bestFit="1" customWidth="1"/>
    <col min="17" max="17" width="8" style="3" bestFit="1" customWidth="1"/>
    <col min="18" max="18" width="11.109375" style="4" bestFit="1" customWidth="1"/>
    <col min="19" max="19" width="35.33203125" style="4" bestFit="1" customWidth="1"/>
    <col min="20" max="20" width="13.33203125" style="4" bestFit="1" customWidth="1"/>
    <col min="21" max="21" width="14.77734375" style="4" customWidth="1"/>
    <col min="22" max="22" width="9.77734375" style="4" bestFit="1" customWidth="1"/>
    <col min="23" max="23" width="10.33203125" style="17" bestFit="1" customWidth="1"/>
    <col min="24" max="24" width="8.5546875" style="4" bestFit="1" customWidth="1"/>
    <col min="25" max="25" width="23" style="4" hidden="1" customWidth="1"/>
    <col min="26" max="26" width="10.77734375" style="4" hidden="1" customWidth="1"/>
    <col min="27" max="27" width="22.44140625" style="4" bestFit="1" customWidth="1"/>
    <col min="28" max="28" width="9.6640625" style="28" bestFit="1" customWidth="1"/>
    <col min="29" max="29" width="12.6640625" style="28" bestFit="1" customWidth="1"/>
    <col min="30" max="30" width="9.77734375" style="4" bestFit="1" customWidth="1"/>
    <col min="31" max="31" width="9.21875" style="4"/>
    <col min="32" max="32" width="10.5546875" style="4" bestFit="1" customWidth="1"/>
    <col min="33" max="33" width="9.21875" style="4"/>
    <col min="34" max="35" width="9.21875" style="4" hidden="1" customWidth="1"/>
    <col min="36" max="37" width="11.21875" style="4" customWidth="1"/>
    <col min="38" max="38" width="61.44140625" style="4" customWidth="1"/>
    <col min="39" max="39" width="13.21875" style="4" customWidth="1"/>
    <col min="40" max="40" width="11.44140625" style="4" customWidth="1"/>
    <col min="41" max="16384" width="9.21875" style="4"/>
  </cols>
  <sheetData>
    <row r="1" spans="1:35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1" t="s">
        <v>17</v>
      </c>
      <c r="AH1" s="1" t="s">
        <v>7</v>
      </c>
      <c r="AI1" s="1" t="s">
        <v>7</v>
      </c>
    </row>
    <row r="2" spans="1:35" hidden="1">
      <c r="A2" s="1" t="s">
        <v>7</v>
      </c>
      <c r="D2" s="4" t="s">
        <v>18</v>
      </c>
      <c r="E2" s="4" t="str">
        <f>Option!$C$2</f>
        <v>UICACS</v>
      </c>
    </row>
    <row r="3" spans="1:35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 hidden="1">
      <c r="A7" s="1" t="s">
        <v>7</v>
      </c>
    </row>
    <row r="8" spans="1:35" hidden="1">
      <c r="A8" s="1" t="s">
        <v>7</v>
      </c>
      <c r="K8" s="9"/>
    </row>
    <row r="9" spans="1:35" hidden="1">
      <c r="A9" s="1" t="s">
        <v>7</v>
      </c>
      <c r="K9" s="9"/>
    </row>
    <row r="10" spans="1:35" hidden="1">
      <c r="A10" s="1" t="s">
        <v>7</v>
      </c>
    </row>
    <row r="11" spans="1:35" hidden="1">
      <c r="A11" s="1" t="s">
        <v>7</v>
      </c>
      <c r="C11" s="4" t="s">
        <v>26</v>
      </c>
      <c r="E11" s="4" t="str">
        <f>Option!$C$9</f>
        <v>20250601..20250630</v>
      </c>
      <c r="K11" s="9"/>
    </row>
    <row r="12" spans="1:35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5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5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4" hidden="1">
      <c r="A17" s="1" t="s">
        <v>7</v>
      </c>
    </row>
    <row r="18" spans="1:44" s="22" customFormat="1" hidden="1">
      <c r="A18" s="22" t="s">
        <v>7</v>
      </c>
      <c r="I18" s="23"/>
      <c r="L18" s="24"/>
      <c r="M18" s="25"/>
      <c r="Q18" s="26"/>
      <c r="W18" s="27"/>
      <c r="AB18" s="29"/>
      <c r="AC18" s="29"/>
    </row>
    <row r="20" spans="1:44" ht="15.6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4" ht="15.6">
      <c r="K21" s="51" t="s">
        <v>40</v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44" ht="15.6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4" ht="78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246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37" t="s">
        <v>68</v>
      </c>
      <c r="AN23" s="37" t="s">
        <v>69</v>
      </c>
      <c r="AO23" s="37" t="s">
        <v>70</v>
      </c>
      <c r="AP23" s="33" t="s">
        <v>71</v>
      </c>
    </row>
    <row r="24" spans="1:44">
      <c r="B24" s="1" t="str">
        <f>IF(K24="","Hide","Show")</f>
        <v>Show</v>
      </c>
      <c r="C24" s="4" t="s">
        <v>43</v>
      </c>
      <c r="E24" s="11" t="str">
        <f>"""UICACS"","""",""SQL="",""2=DOCNUM"",""33039019"",""14=CUSTREF"",""8825003621"",""14=U_CUSTREF"",""8825003621"",""15=DOCDATE"",""3/6/2025"",""15=TAXDATE"",""3/6/2025"",""14=CARDCODE"",""CI1232-SGD"",""14=CARDNAME"",""SINGAPORE GENERAL HOSPITAL PTE LTD"",""14=ITEMCODE"",""MSEP2-27476GLP"",""14"&amp;"=ITEMNAME"",""MS VISIO STANDARD 2024 SLNG LTSC"",""10=QUANTITY"",""4.000000"",""14=U_PONO"",""957308"",""15=U_PODATE"",""2/6/2025"",""10=U_TLINTCOS"",""0.000000"",""2=SLPCODE"",""132"",""14=SLPNAME"",""E0001-CS"",""14=MEMO"",""WENDY KUM CHIOU SZE"",""14=CONTACTNAME"",""FINANCE DEPARTMENT"""&amp;",""10=LINETOTAL"",""1107.400000"",""14=U_ENR"","""",""14=U_MSENR"",""S7138270"",""14=U_MSPCN"",""8E125DFC"",""14=ADDRESS2"",""GERALDINE LEE XIULING_x000D_SINGAPORE GENERAL HOSPITAL PTE LTD OCH, LEVEL 15, NURSING DIV,  SINGAPORE_x000D_GERALDINE LEE XIULING_x000D_TEL: 63214623_x000D_FAX: _x000D_EMAIL: ger"&amp;"aldine.lee.x.l@sgh.com.sg"""</f>
        <v>"UICACS","","SQL=","2=DOCNUM","33039019","14=CUSTREF","8825003621","14=U_CUSTREF","8825003621","15=DOCDATE","3/6/2025","15=TAXDATE","3/6/2025","14=CARDCODE","CI1232-SGD","14=CARDNAME","SINGAPORE GENERAL HOSPITAL PTE LTD","14=ITEMCODE","MSEP2-27476GLP","14=ITEMNAME","MS VISIO STANDARD 2024 SLNG LTSC","10=QUANTITY","4.000000","14=U_PONO","957308","15=U_PODATE","2/6/2025","10=U_TLINTCOS","0.000000","2=SLPCODE","132","14=SLPNAME","E0001-CS","14=MEMO","WENDY KUM CHIOU SZE","14=CONTACTNAME","FINANCE DEPARTMENT","10=LINETOTAL","1107.400000","14=U_ENR","","14=U_MSENR","S7138270","14=U_MSPCN","8E125DFC","14=ADDRESS2","GERALDINE LEE XIULING_x000D_SINGAPORE GENERAL HOSPITAL PTE LTD OCH, LEVEL 15, NURSING DIV,  SINGAPORE_x000D_GERALDINE LEE XIULING_x000D_TEL: 63214623_x000D_FAX: _x000D_EMAIL: geraldine.lee.x.l@sgh.com.sg"</v>
      </c>
      <c r="K24" s="19">
        <f>MONTH(N24)</f>
        <v>6</v>
      </c>
      <c r="L24" s="19">
        <f>YEAR(N24)</f>
        <v>2025</v>
      </c>
      <c r="M24" s="4">
        <v>33039019</v>
      </c>
      <c r="N24" s="30">
        <v>45811</v>
      </c>
      <c r="O24" s="19" t="str">
        <f>"S7138270"</f>
        <v>S7138270</v>
      </c>
      <c r="P24" s="19" t="str">
        <f>"8E125DFC"</f>
        <v>8E125DFC</v>
      </c>
      <c r="Q24" s="19"/>
      <c r="R24" s="19" t="str">
        <f>"CI1232-SGD"</f>
        <v>CI1232-SGD</v>
      </c>
      <c r="S24" s="4" t="str">
        <f>"SINGAPORE GENERAL HOSPITAL PTE LTD"</f>
        <v>SINGAPORE GENERAL HOSPITAL PTE LTD</v>
      </c>
      <c r="T24" s="19" t="str">
        <f>"8825003621"</f>
        <v>8825003621</v>
      </c>
      <c r="U24" s="42" t="str">
        <f>"957308"</f>
        <v>957308</v>
      </c>
      <c r="V24" s="42">
        <v>45810</v>
      </c>
      <c r="W24" s="42">
        <v>45811</v>
      </c>
      <c r="X24" s="43">
        <f>SUM(N24-V24)</f>
        <v>1</v>
      </c>
      <c r="Y24" s="44" t="str">
        <f>"MSEP2-27476GLP"</f>
        <v>MSEP2-27476GLP</v>
      </c>
      <c r="Z24" s="44" t="str">
        <f>"MS VISIO STANDARD 2024 SLNG LTSC"</f>
        <v>MS VISIO STANDARD 2024 SLNG LTSC</v>
      </c>
      <c r="AA24" s="44" t="str">
        <f>"WENDY KUM CHIOU SZE"</f>
        <v>WENDY KUM CHIOU SZE</v>
      </c>
      <c r="AB24" s="43">
        <v>4</v>
      </c>
      <c r="AC24" s="45">
        <f>IFERROR(AD24/AB24,0)</f>
        <v>276.85000000000002</v>
      </c>
      <c r="AD24" s="31">
        <v>1107.4000000000001</v>
      </c>
      <c r="AE24" s="19" t="str">
        <f>"-"</f>
        <v>-</v>
      </c>
      <c r="AF24" s="46">
        <v>1107.4000000000001</v>
      </c>
      <c r="AG24" s="30" t="s">
        <v>72</v>
      </c>
      <c r="AH24" s="47" t="str">
        <f>"GERALDINE LEE XIULING_x000D_SINGAPORE GENERAL HOSPITAL PTE LTD OCH, LEVEL 15, NURSING DIV,  SINGAPORE_x000D_GERALDINE LEE XIULING_x000D_TEL: 63214623_x000D_FAX: _x000D_EMAIL: geraldine.lee.x.l@sgh.com.sg"</f>
        <v>GERALDINE LEE XIULING_x000D_SINGAPORE GENERAL HOSPITAL PTE LTD OCH, LEVEL 15, NURSING DIV,  SINGAPORE_x000D_GERALDINE LEE XIULING_x000D_TEL: 63214623_x000D_FAX: _x000D_EMAIL: geraldine.lee.x.l@sgh.com.sg</v>
      </c>
      <c r="AI24" s="48" t="s">
        <v>73</v>
      </c>
      <c r="AJ24" s="48" t="s">
        <v>74</v>
      </c>
      <c r="AK24" s="3" t="str">
        <f>"MSEP2-27476GLP"</f>
        <v>MSEP2-27476GLP</v>
      </c>
      <c r="AL24" s="3" t="str">
        <f>"MS VISIO STANDARD 2024 SLNG LTSC"</f>
        <v>MS VISIO STANDARD 2024 SLNG LTSC</v>
      </c>
      <c r="AM24" s="19" t="s">
        <v>247</v>
      </c>
      <c r="AN24" s="19" t="s">
        <v>248</v>
      </c>
      <c r="AO24" s="19" t="s">
        <v>248</v>
      </c>
      <c r="AP24" s="19" t="s">
        <v>248</v>
      </c>
    </row>
    <row r="25" spans="1:44">
      <c r="A25" s="1" t="s">
        <v>166</v>
      </c>
      <c r="B25" s="1" t="str">
        <f t="shared" ref="B25:B26" si="0">IF(K25="","Hide","Show")</f>
        <v>Show</v>
      </c>
      <c r="C25" s="4" t="s">
        <v>43</v>
      </c>
      <c r="E25" s="11" t="str">
        <f>"""UICACS"","""",""SQL="",""2=DOCNUM"",""33039068"",""14=CUSTREF"",""6725000694"",""14=U_CUSTREF"",""6725000694"",""15=DOCDATE"",""10/6/2025"",""15=TAXDATE"",""10/6/2025"",""14=CARDCODE"",""CI1256-SGD"",""14=CARDNAME"",""SINGAPORE HEALTH SERVICES PTE LTD"",""14=ITEMCODE"",""MSEP2-25063GLP"",""1"&amp;"4=ITEMNAME"",""MS WIN REMOTE DESKTOP SERVICES CAL 2025 SLNG UCAL"",""10=QUANTITY"",""8.000000"",""14=U_PONO"",""957425"",""15=U_PODATE"",""9/6/2025"",""10=U_TLINTCOS"",""0.000000"",""2=SLPCODE"",""132"",""14=SLPNAME"",""E0001-CS"",""14=MEMO"",""WENDY KUM CHIOU SZE"",""14=CONTACTNAME"",""F"&amp;"INANCE DEPARTMENT"",""10=LINETOTAL"",""1263.600000"",""14=U_ENR"","""",""14=U_MSENR"",""S7138270"",""14=U_MSPCN"",""A8AA53F5"",""14=ADDRESS2"",""BHEEMISHETTY_x000D_SINGAPORE HEALTH SERVICES PTE LTD 168 JALAN BUKIT MERAH SURBANA ONE #16-01 SINGAPORE 150168_x000D_BHEEMISHETTY SRIKANTH_x000D_TEL"&amp;": 82814090_x000D_FAX: _x000D_EMAIL: bheemishetty.srikanth@synapxe.sg"""</f>
        <v>"UICACS","","SQL=","2=DOCNUM","33039068","14=CUSTREF","6725000694","14=U_CUSTREF","6725000694","15=DOCDATE","10/6/2025","15=TAXDATE","10/6/2025","14=CARDCODE","CI1256-SGD","14=CARDNAME","SINGAPORE HEALTH SERVICES PTE LTD","14=ITEMCODE","MSEP2-25063GLP","14=ITEMNAME","MS WIN REMOTE DESKTOP SERVICES CAL 2025 SLNG UCAL","10=QUANTITY","8.000000","14=U_PONO","957425","15=U_PODATE","9/6/2025","10=U_TLINTCOS","0.000000","2=SLPCODE","132","14=SLPNAME","E0001-CS","14=MEMO","WENDY KUM CHIOU SZE","14=CONTACTNAME","FINANCE DEPARTMENT","10=LINETOTAL","1263.600000","14=U_ENR","","14=U_MSENR","S7138270","14=U_MSPCN","A8AA53F5","14=ADDRESS2","BHEEMISHETTY_x000D_SINGAPORE HEALTH SERVICES PTE LTD 168 JALAN BUKIT MERAH SURBANA ONE #16-01 SINGAPORE 150168_x000D_BHEEMISHETTY SRIKANTH_x000D_TEL: 82814090_x000D_FAX: _x000D_EMAIL: bheemishetty.srikanth@synapxe.sg"</v>
      </c>
      <c r="K25" s="19">
        <f>MONTH(N25)</f>
        <v>6</v>
      </c>
      <c r="L25" s="19">
        <f>YEAR(N25)</f>
        <v>2025</v>
      </c>
      <c r="M25" s="4">
        <v>33039068</v>
      </c>
      <c r="N25" s="30">
        <v>45818</v>
      </c>
      <c r="O25" s="19" t="str">
        <f>"S7138270"</f>
        <v>S7138270</v>
      </c>
      <c r="P25" s="19" t="str">
        <f>"A8AA53F5"</f>
        <v>A8AA53F5</v>
      </c>
      <c r="Q25" s="19"/>
      <c r="R25" s="19" t="str">
        <f>"CI1256-SGD"</f>
        <v>CI1256-SGD</v>
      </c>
      <c r="S25" s="4" t="str">
        <f>"SINGAPORE HEALTH SERVICES PTE LTD"</f>
        <v>SINGAPORE HEALTH SERVICES PTE LTD</v>
      </c>
      <c r="T25" s="19" t="str">
        <f>"6725000694"</f>
        <v>6725000694</v>
      </c>
      <c r="U25" s="42" t="str">
        <f>"957425"</f>
        <v>957425</v>
      </c>
      <c r="V25" s="42">
        <v>45817</v>
      </c>
      <c r="W25" s="42">
        <v>45818</v>
      </c>
      <c r="X25" s="43">
        <f>SUM(N25-V25)</f>
        <v>1</v>
      </c>
      <c r="Y25" s="44" t="str">
        <f>"MSEP2-25063GLP"</f>
        <v>MSEP2-25063GLP</v>
      </c>
      <c r="Z25" s="44" t="str">
        <f>"MS WIN REMOTE DESKTOP SERVICES CAL 2025 SLNG UCAL"</f>
        <v>MS WIN REMOTE DESKTOP SERVICES CAL 2025 SLNG UCAL</v>
      </c>
      <c r="AA25" s="44" t="str">
        <f>"WENDY KUM CHIOU SZE"</f>
        <v>WENDY KUM CHIOU SZE</v>
      </c>
      <c r="AB25" s="43">
        <v>8</v>
      </c>
      <c r="AC25" s="45">
        <f>IFERROR(AD25/AB25,0)</f>
        <v>157.94999999999999</v>
      </c>
      <c r="AD25" s="31">
        <v>1263.5999999999999</v>
      </c>
      <c r="AE25" s="19" t="str">
        <f>"-"</f>
        <v>-</v>
      </c>
      <c r="AF25" s="46">
        <v>1263.5999999999999</v>
      </c>
      <c r="AG25" s="30" t="s">
        <v>72</v>
      </c>
      <c r="AH25" s="47" t="str">
        <f>"BHEEMISHETTY_x000D_SINGAPORE HEALTH SERVICES PTE LTD 168 JALAN BUKIT MERAH SURBANA ONE #16-01 SINGAPORE 150168_x000D_BHEEMISHETTY SRIKANTH_x000D_TEL: 82814090_x000D_FAX: _x000D_EMAIL: bheemishetty.srikanth@synapxe.sg"</f>
        <v>BHEEMISHETTY_x000D_SINGAPORE HEALTH SERVICES PTE LTD 168 JALAN BUKIT MERAH SURBANA ONE #16-01 SINGAPORE 150168_x000D_BHEEMISHETTY SRIKANTH_x000D_TEL: 82814090_x000D_FAX: _x000D_EMAIL: bheemishetty.srikanth@synapxe.sg</v>
      </c>
      <c r="AI25" s="48" t="s">
        <v>73</v>
      </c>
      <c r="AJ25" s="48" t="s">
        <v>74</v>
      </c>
      <c r="AK25" s="3" t="str">
        <f>"MSEP2-25063GLP"</f>
        <v>MSEP2-25063GLP</v>
      </c>
      <c r="AL25" s="3" t="str">
        <f>"MS WIN REMOTE DESKTOP SERVICES CAL 2025 SLNG UCAL"</f>
        <v>MS WIN REMOTE DESKTOP SERVICES CAL 2025 SLNG UCAL</v>
      </c>
      <c r="AM25" s="19" t="s">
        <v>247</v>
      </c>
      <c r="AN25" s="19" t="s">
        <v>248</v>
      </c>
      <c r="AO25" s="19" t="s">
        <v>248</v>
      </c>
      <c r="AP25" s="19" t="s">
        <v>248</v>
      </c>
    </row>
    <row r="26" spans="1:44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"""UICACS"","""",""SQL="",""2=DOCNUM"",""33039108"",""14=CUSTREF"",""4280000433"",""14=U_CUSTREF"",""4280000433"",""15=DOCDATE"",""12/6/2025"",""15=TAXDATE"",""12/6/2025"",""14=CARDCODE"",""CI1261-SGD"",""14=CARDNAME"",""CHANGI GENERAL HOSPITAL PTE LTD"",""14=ITEMCODE"",""MSEP2-27380GLP"",""14="&amp;"ITEMNAME"",""MS OFFICE STANDARD 2024 SLNG LTSC"",""10=QUANTITY"",""3.000000"",""14=U_PONO"",""957409"",""15=U_PODATE"",""6/6/2025"",""10=U_TLINTCOS"",""0.000000"",""2=SLPCODE"",""132"",""14=SLPNAME"",""E0001-CS"",""14=MEMO"",""WENDY KUM CHIOU SZE"",""14=CONTACTNAME"",""E-INVOICE"",""10=LINE"&amp;"TOTAL"",""1292.760000"",""14=U_ENR"","""",""14=U_MSENR"",""S7138270"",""14=U_MSPCN"",""83288253"",""14=ADDRESS2"",""FIRZA ACHMED ANGULLIA_x000D_CHANGI GENERAL HOSPITAL 2 SIMEI STREET 40008 MEDICAL CENTRE, LEVEL 2, CLINIC 2B SINGAPORE 529889_x000D_FIRZA ACHMED ANGULLIA_x000D_TEL: 69365258_x000D_FA"&amp;"X: _x000D_EMAIL: firza_angullia@cgh.com.sg"""</f>
        <v>"UICACS","","SQL=","2=DOCNUM","33039108","14=CUSTREF","4280000433","14=U_CUSTREF","4280000433","15=DOCDATE","12/6/2025","15=TAXDATE","12/6/2025","14=CARDCODE","CI1261-SGD","14=CARDNAME","CHANGI GENERAL HOSPITAL PTE LTD","14=ITEMCODE","MSEP2-27380GLP","14=ITEMNAME","MS OFFICE STANDARD 2024 SLNG LTSC","10=QUANTITY","3.000000","14=U_PONO","957409","15=U_PODATE","6/6/2025","10=U_TLINTCOS","0.000000","2=SLPCODE","132","14=SLPNAME","E0001-CS","14=MEMO","WENDY KUM CHIOU SZE","14=CONTACTNAME","E-INVOICE","10=LINETOTAL","1292.760000","14=U_ENR","","14=U_MSENR","S7138270","14=U_MSPCN","83288253","14=ADDRESS2","FIRZA ACHMED ANGULLIA_x000D_CHANGI GENERAL HOSPITAL 2 SIMEI STREET 40008 MEDICAL CENTRE, LEVEL 2, CLINIC 2B SINGAPORE 529889_x000D_FIRZA ACHMED ANGULLIA_x000D_TEL: 69365258_x000D_FAX: _x000D_EMAIL: firza_angullia@cgh.com.sg"</v>
      </c>
      <c r="K26" s="19">
        <f>MONTH(N26)</f>
        <v>6</v>
      </c>
      <c r="L26" s="19">
        <f>YEAR(N26)</f>
        <v>2025</v>
      </c>
      <c r="M26" s="4">
        <v>33039108</v>
      </c>
      <c r="N26" s="30">
        <v>45820</v>
      </c>
      <c r="O26" s="19" t="str">
        <f>"S7138270"</f>
        <v>S7138270</v>
      </c>
      <c r="P26" s="19" t="str">
        <f>"83288253"</f>
        <v>83288253</v>
      </c>
      <c r="Q26" s="19"/>
      <c r="R26" s="19" t="str">
        <f>"CI1261-SGD"</f>
        <v>CI1261-SGD</v>
      </c>
      <c r="S26" s="4" t="str">
        <f>"CHANGI GENERAL HOSPITAL PTE LTD"</f>
        <v>CHANGI GENERAL HOSPITAL PTE LTD</v>
      </c>
      <c r="T26" s="19" t="str">
        <f>"4280000433"</f>
        <v>4280000433</v>
      </c>
      <c r="U26" s="42" t="str">
        <f>"957409"</f>
        <v>957409</v>
      </c>
      <c r="V26" s="42">
        <v>45815</v>
      </c>
      <c r="W26" s="42">
        <v>45820</v>
      </c>
      <c r="X26" s="43">
        <f>SUM(N26-V26)</f>
        <v>5</v>
      </c>
      <c r="Y26" s="44" t="str">
        <f>"MSEP2-27380GLP"</f>
        <v>MSEP2-27380GLP</v>
      </c>
      <c r="Z26" s="44" t="str">
        <f>"MS OFFICE STANDARD 2024 SLNG LTSC"</f>
        <v>MS OFFICE STANDARD 2024 SLNG LTSC</v>
      </c>
      <c r="AA26" s="44" t="str">
        <f>"WENDY KUM CHIOU SZE"</f>
        <v>WENDY KUM CHIOU SZE</v>
      </c>
      <c r="AB26" s="43">
        <v>3</v>
      </c>
      <c r="AC26" s="45">
        <f>IFERROR(AD26/AB26,0)</f>
        <v>430.92</v>
      </c>
      <c r="AD26" s="31">
        <v>1292.76</v>
      </c>
      <c r="AE26" s="19" t="str">
        <f>"-"</f>
        <v>-</v>
      </c>
      <c r="AF26" s="46">
        <v>1292.76</v>
      </c>
      <c r="AG26" s="30" t="s">
        <v>72</v>
      </c>
      <c r="AH26" s="47" t="str">
        <f>"FIRZA ACHMED ANGULLIA_x000D_CHANGI GENERAL HOSPITAL 2 SIMEI STREET 40008 MEDICAL CENTRE, LEVEL 2, CLINIC 2B SINGAPORE 529889_x000D_FIRZA ACHMED ANGULLIA_x000D_TEL: 69365258_x000D_FAX: _x000D_EMAIL: firza_angullia@cgh.com.sg"</f>
        <v>FIRZA ACHMED ANGULLIA_x000D_CHANGI GENERAL HOSPITAL 2 SIMEI STREET 40008 MEDICAL CENTRE, LEVEL 2, CLINIC 2B SINGAPORE 529889_x000D_FIRZA ACHMED ANGULLIA_x000D_TEL: 69365258_x000D_FAX: _x000D_EMAIL: firza_angullia@cgh.com.sg</v>
      </c>
      <c r="AI26" s="48" t="s">
        <v>73</v>
      </c>
      <c r="AJ26" s="48" t="s">
        <v>74</v>
      </c>
      <c r="AK26" s="3" t="str">
        <f>"MSEP2-27380GLP"</f>
        <v>MSEP2-27380GLP</v>
      </c>
      <c r="AL26" s="3" t="str">
        <f>"MS OFFICE STANDARD 2024 SLNG LTSC"</f>
        <v>MS OFFICE STANDARD 2024 SLNG LTSC</v>
      </c>
      <c r="AM26" s="19" t="s">
        <v>247</v>
      </c>
      <c r="AN26" s="19" t="s">
        <v>248</v>
      </c>
      <c r="AO26" s="19" t="s">
        <v>248</v>
      </c>
      <c r="AP26" s="19" t="s">
        <v>248</v>
      </c>
    </row>
    <row r="27" spans="1:44" hidden="1">
      <c r="B27" s="1" t="str">
        <f>IF(K27="","Hide","Show")</f>
        <v>Hide</v>
      </c>
      <c r="C27" s="4" t="s">
        <v>44</v>
      </c>
      <c r="E27" s="11" t="str">
        <f>""</f>
        <v/>
      </c>
      <c r="K27" s="4" t="str">
        <f>""</f>
        <v/>
      </c>
      <c r="L27" s="30" t="str">
        <f>""</f>
        <v/>
      </c>
      <c r="M27" s="4" t="str">
        <f>""</f>
        <v/>
      </c>
      <c r="N27" s="4" t="str">
        <f>""</f>
        <v/>
      </c>
      <c r="O27" s="4" t="str">
        <f>""</f>
        <v/>
      </c>
      <c r="P27" s="4" t="str">
        <f>""</f>
        <v/>
      </c>
      <c r="Q27" s="3" t="str">
        <f>""</f>
        <v/>
      </c>
      <c r="R27" s="5"/>
      <c r="S27" s="4" t="str">
        <f>""</f>
        <v/>
      </c>
      <c r="T27" s="4" t="str">
        <f>""</f>
        <v/>
      </c>
      <c r="V27" s="4" t="str">
        <f>""</f>
        <v/>
      </c>
      <c r="W27" s="17" t="str">
        <f>""</f>
        <v/>
      </c>
      <c r="X27" s="4" t="str">
        <f>""</f>
        <v/>
      </c>
      <c r="Y27" s="16" t="str">
        <f>""</f>
        <v/>
      </c>
      <c r="Z27" s="5" t="str">
        <f>""</f>
        <v/>
      </c>
      <c r="AA27" s="4" t="str">
        <f>""</f>
        <v/>
      </c>
      <c r="AB27" s="48">
        <f>IFERROR(AC27/W27,0)</f>
        <v>0</v>
      </c>
      <c r="AC27" s="31" t="str">
        <f>""</f>
        <v/>
      </c>
    </row>
    <row r="28" spans="1:44" hidden="1">
      <c r="B28" s="1" t="str">
        <f>IF(K28="","Hide","Show")</f>
        <v>Hide</v>
      </c>
      <c r="C28" s="4" t="s">
        <v>45</v>
      </c>
      <c r="E28" s="11" t="str">
        <f>""</f>
        <v/>
      </c>
      <c r="K28" s="4" t="str">
        <f>""</f>
        <v/>
      </c>
      <c r="L28" s="30" t="str">
        <f>""</f>
        <v/>
      </c>
      <c r="M28" s="4" t="str">
        <f>""</f>
        <v/>
      </c>
      <c r="N28" s="4" t="str">
        <f>""</f>
        <v/>
      </c>
      <c r="O28" s="4" t="str">
        <f>""</f>
        <v/>
      </c>
      <c r="P28" s="4" t="str">
        <f>""</f>
        <v/>
      </c>
      <c r="Q28" s="3" t="str">
        <f>""</f>
        <v/>
      </c>
      <c r="R28" s="5"/>
      <c r="S28" s="4" t="str">
        <f>""</f>
        <v/>
      </c>
      <c r="T28" s="4" t="str">
        <f>""</f>
        <v/>
      </c>
      <c r="V28" s="4" t="str">
        <f>""</f>
        <v/>
      </c>
      <c r="W28" s="17" t="str">
        <f>""</f>
        <v/>
      </c>
      <c r="X28" s="4" t="str">
        <f>""</f>
        <v/>
      </c>
      <c r="Y28" s="16" t="str">
        <f>""</f>
        <v/>
      </c>
      <c r="Z28" s="5" t="str">
        <f>""</f>
        <v/>
      </c>
      <c r="AA28" s="4" t="str">
        <f>""</f>
        <v/>
      </c>
      <c r="AB28" s="48">
        <f>IFERROR(AC28/W28,0)</f>
        <v>0</v>
      </c>
      <c r="AC28" s="31" t="str">
        <f>""</f>
        <v/>
      </c>
    </row>
    <row r="29" spans="1:44">
      <c r="AB29" s="31"/>
      <c r="AC29" s="31"/>
    </row>
    <row r="30" spans="1:44">
      <c r="AJ30" s="14"/>
    </row>
    <row r="31" spans="1:44">
      <c r="AQ31" s="14"/>
    </row>
    <row r="32" spans="1:44">
      <c r="AR32" s="14"/>
    </row>
    <row r="33" spans="45:47">
      <c r="AS33" s="14"/>
    </row>
    <row r="34" spans="45:47">
      <c r="AT34" s="14"/>
    </row>
    <row r="35" spans="45:47">
      <c r="AU35" s="14"/>
    </row>
  </sheetData>
  <sortState xmlns:xlrd2="http://schemas.microsoft.com/office/spreadsheetml/2017/richdata2" ref="K24:AC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4.4"/>
  <cols>
    <col min="1" max="1" width="8.77734375" hidden="1" customWidth="1"/>
    <col min="2" max="2" width="13.44140625" customWidth="1"/>
  </cols>
  <sheetData>
    <row r="1" spans="1:2" hidden="1">
      <c r="A1" t="s">
        <v>76</v>
      </c>
    </row>
    <row r="5" spans="1:2">
      <c r="B5" s="49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4.4"/>
  <sheetData>
    <row r="1" spans="1:5">
      <c r="A1" s="50" t="s">
        <v>87</v>
      </c>
      <c r="B1" s="50" t="s">
        <v>1</v>
      </c>
      <c r="C1" s="50" t="s">
        <v>2</v>
      </c>
      <c r="D1" s="50" t="s">
        <v>3</v>
      </c>
    </row>
    <row r="2" spans="1:5">
      <c r="B2" s="50" t="s">
        <v>18</v>
      </c>
      <c r="C2" s="50" t="s">
        <v>4</v>
      </c>
    </row>
    <row r="3" spans="1:5">
      <c r="A3" s="50" t="s">
        <v>0</v>
      </c>
      <c r="B3" s="50" t="s">
        <v>5</v>
      </c>
      <c r="C3" s="50" t="s">
        <v>234</v>
      </c>
    </row>
    <row r="4" spans="1:5">
      <c r="A4" s="50" t="s">
        <v>0</v>
      </c>
      <c r="B4" s="50" t="s">
        <v>6</v>
      </c>
      <c r="C4" s="50" t="s">
        <v>235</v>
      </c>
    </row>
    <row r="5" spans="1:5">
      <c r="A5" s="50" t="s">
        <v>0</v>
      </c>
      <c r="B5" s="50" t="s">
        <v>25</v>
      </c>
      <c r="C5" s="50" t="s">
        <v>77</v>
      </c>
      <c r="D5" s="50" t="s">
        <v>78</v>
      </c>
      <c r="E5" s="50" t="s">
        <v>51</v>
      </c>
    </row>
    <row r="8" spans="1:5">
      <c r="A8" s="50" t="s">
        <v>8</v>
      </c>
      <c r="C8" s="50" t="s">
        <v>79</v>
      </c>
    </row>
    <row r="9" spans="1:5">
      <c r="A9" s="50" t="s">
        <v>9</v>
      </c>
      <c r="C9" s="50" t="s">
        <v>80</v>
      </c>
    </row>
    <row r="10" spans="1:5">
      <c r="B10" s="50" t="s">
        <v>37</v>
      </c>
      <c r="C10" s="50" t="s">
        <v>81</v>
      </c>
    </row>
    <row r="11" spans="1:5">
      <c r="B11" s="50" t="s">
        <v>35</v>
      </c>
      <c r="C11" s="50" t="s">
        <v>81</v>
      </c>
    </row>
    <row r="12" spans="1:5">
      <c r="B12" s="50" t="s">
        <v>38</v>
      </c>
      <c r="C12" s="50" t="s">
        <v>82</v>
      </c>
    </row>
    <row r="13" spans="1:5">
      <c r="B13" s="50" t="s">
        <v>39</v>
      </c>
      <c r="C13" s="50" t="s">
        <v>83</v>
      </c>
      <c r="D13" s="50" t="s">
        <v>84</v>
      </c>
    </row>
    <row r="14" spans="1:5">
      <c r="D14" s="50" t="s">
        <v>85</v>
      </c>
    </row>
    <row r="15" spans="1:5">
      <c r="D15" s="50" t="s">
        <v>52</v>
      </c>
    </row>
    <row r="28" spans="3:4">
      <c r="C28" s="50" t="s">
        <v>53</v>
      </c>
      <c r="D28" s="50" t="s">
        <v>52</v>
      </c>
    </row>
    <row r="29" spans="3:4">
      <c r="D29" s="50" t="s">
        <v>84</v>
      </c>
    </row>
    <row r="30" spans="3:4">
      <c r="D30" s="50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4.4"/>
  <sheetData>
    <row r="1" spans="1:5">
      <c r="A1" s="50" t="s">
        <v>87</v>
      </c>
      <c r="B1" s="50" t="s">
        <v>1</v>
      </c>
      <c r="C1" s="50" t="s">
        <v>2</v>
      </c>
      <c r="D1" s="50" t="s">
        <v>3</v>
      </c>
    </row>
    <row r="2" spans="1:5">
      <c r="B2" s="50" t="s">
        <v>18</v>
      </c>
      <c r="C2" s="50" t="s">
        <v>4</v>
      </c>
    </row>
    <row r="3" spans="1:5">
      <c r="A3" s="50" t="s">
        <v>0</v>
      </c>
      <c r="B3" s="50" t="s">
        <v>5</v>
      </c>
      <c r="C3" s="50" t="s">
        <v>234</v>
      </c>
    </row>
    <row r="4" spans="1:5">
      <c r="A4" s="50" t="s">
        <v>0</v>
      </c>
      <c r="B4" s="50" t="s">
        <v>6</v>
      </c>
      <c r="C4" s="50" t="s">
        <v>235</v>
      </c>
    </row>
    <row r="5" spans="1:5">
      <c r="A5" s="50" t="s">
        <v>0</v>
      </c>
      <c r="B5" s="50" t="s">
        <v>25</v>
      </c>
      <c r="C5" s="50" t="s">
        <v>77</v>
      </c>
      <c r="D5" s="50" t="s">
        <v>78</v>
      </c>
      <c r="E5" s="50" t="s">
        <v>51</v>
      </c>
    </row>
    <row r="8" spans="1:5">
      <c r="A8" s="50" t="s">
        <v>8</v>
      </c>
      <c r="C8" s="50" t="s">
        <v>79</v>
      </c>
    </row>
    <row r="9" spans="1:5">
      <c r="A9" s="50" t="s">
        <v>9</v>
      </c>
      <c r="C9" s="50" t="s">
        <v>80</v>
      </c>
    </row>
    <row r="10" spans="1:5">
      <c r="B10" s="50" t="s">
        <v>37</v>
      </c>
      <c r="C10" s="50" t="s">
        <v>81</v>
      </c>
    </row>
    <row r="11" spans="1:5">
      <c r="B11" s="50" t="s">
        <v>35</v>
      </c>
      <c r="C11" s="50" t="s">
        <v>81</v>
      </c>
    </row>
    <row r="12" spans="1:5">
      <c r="B12" s="50" t="s">
        <v>38</v>
      </c>
      <c r="C12" s="50" t="s">
        <v>82</v>
      </c>
    </row>
    <row r="13" spans="1:5">
      <c r="B13" s="50" t="s">
        <v>39</v>
      </c>
      <c r="C13" s="50" t="s">
        <v>83</v>
      </c>
      <c r="D13" s="50" t="s">
        <v>84</v>
      </c>
    </row>
    <row r="14" spans="1:5">
      <c r="D14" s="50" t="s">
        <v>85</v>
      </c>
    </row>
    <row r="15" spans="1:5">
      <c r="D15" s="50" t="s">
        <v>52</v>
      </c>
    </row>
    <row r="28" spans="3:4">
      <c r="C28" s="50" t="s">
        <v>53</v>
      </c>
      <c r="D28" s="50" t="s">
        <v>52</v>
      </c>
    </row>
    <row r="29" spans="3:4">
      <c r="D29" s="50" t="s">
        <v>84</v>
      </c>
    </row>
    <row r="30" spans="3:4">
      <c r="D30" s="50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4.4"/>
  <sheetData>
    <row r="1" spans="1:35">
      <c r="A1" s="50" t="s">
        <v>165</v>
      </c>
      <c r="B1" s="50" t="s">
        <v>41</v>
      </c>
      <c r="C1" s="50" t="s">
        <v>7</v>
      </c>
      <c r="D1" s="50" t="s">
        <v>7</v>
      </c>
      <c r="E1" s="50" t="s">
        <v>7</v>
      </c>
      <c r="F1" s="50" t="s">
        <v>7</v>
      </c>
      <c r="G1" s="50" t="s">
        <v>7</v>
      </c>
      <c r="H1" s="50" t="s">
        <v>7</v>
      </c>
      <c r="I1" s="50" t="s">
        <v>7</v>
      </c>
      <c r="J1" s="50" t="s">
        <v>48</v>
      </c>
      <c r="K1" s="50" t="s">
        <v>17</v>
      </c>
      <c r="L1" s="50" t="s">
        <v>17</v>
      </c>
      <c r="M1" s="50" t="s">
        <v>17</v>
      </c>
      <c r="N1" s="50" t="s">
        <v>17</v>
      </c>
      <c r="O1" s="50" t="s">
        <v>17</v>
      </c>
      <c r="P1" s="50" t="s">
        <v>17</v>
      </c>
      <c r="Q1" s="50" t="s">
        <v>17</v>
      </c>
      <c r="R1" s="50" t="s">
        <v>17</v>
      </c>
      <c r="S1" s="50" t="s">
        <v>17</v>
      </c>
      <c r="T1" s="50" t="s">
        <v>17</v>
      </c>
      <c r="V1" s="50" t="s">
        <v>17</v>
      </c>
      <c r="W1" s="50" t="s">
        <v>17</v>
      </c>
      <c r="X1" s="50" t="s">
        <v>17</v>
      </c>
      <c r="Y1" s="50" t="s">
        <v>7</v>
      </c>
      <c r="Z1" s="50" t="s">
        <v>7</v>
      </c>
      <c r="AA1" s="50" t="s">
        <v>17</v>
      </c>
      <c r="AB1" s="50" t="s">
        <v>17</v>
      </c>
      <c r="AC1" s="50" t="s">
        <v>17</v>
      </c>
      <c r="AH1" s="50" t="s">
        <v>7</v>
      </c>
      <c r="AI1" s="50" t="s">
        <v>7</v>
      </c>
    </row>
    <row r="2" spans="1:35">
      <c r="A2" s="50" t="s">
        <v>7</v>
      </c>
      <c r="D2" s="50" t="s">
        <v>18</v>
      </c>
      <c r="E2" s="50" t="s">
        <v>88</v>
      </c>
    </row>
    <row r="3" spans="1:35">
      <c r="A3" s="50" t="s">
        <v>7</v>
      </c>
      <c r="D3" s="50" t="s">
        <v>21</v>
      </c>
      <c r="E3" s="50" t="s">
        <v>19</v>
      </c>
      <c r="F3" s="50" t="s">
        <v>20</v>
      </c>
      <c r="G3" s="50" t="s">
        <v>22</v>
      </c>
      <c r="H3" s="50" t="s">
        <v>42</v>
      </c>
      <c r="I3" s="50" t="s">
        <v>23</v>
      </c>
    </row>
    <row r="4" spans="1:35">
      <c r="A4" s="50" t="s">
        <v>7</v>
      </c>
      <c r="C4" s="50" t="s">
        <v>11</v>
      </c>
      <c r="D4" s="50" t="s">
        <v>89</v>
      </c>
      <c r="E4" s="50" t="s">
        <v>90</v>
      </c>
      <c r="F4" s="50" t="s">
        <v>46</v>
      </c>
      <c r="G4" s="50" t="s">
        <v>24</v>
      </c>
      <c r="H4" s="50" t="s">
        <v>91</v>
      </c>
    </row>
    <row r="5" spans="1:35">
      <c r="A5" s="50" t="s">
        <v>7</v>
      </c>
      <c r="C5" s="50" t="s">
        <v>10</v>
      </c>
      <c r="D5" s="50" t="s">
        <v>92</v>
      </c>
      <c r="E5" s="50" t="s">
        <v>93</v>
      </c>
      <c r="F5" s="50" t="s">
        <v>47</v>
      </c>
      <c r="G5" s="50" t="s">
        <v>24</v>
      </c>
      <c r="H5" s="50" t="s">
        <v>91</v>
      </c>
      <c r="I5" s="50" t="s">
        <v>94</v>
      </c>
    </row>
    <row r="6" spans="1:35">
      <c r="A6" s="50" t="s">
        <v>7</v>
      </c>
      <c r="C6" s="50" t="s">
        <v>36</v>
      </c>
      <c r="D6" s="50" t="s">
        <v>95</v>
      </c>
      <c r="E6" s="50" t="s">
        <v>96</v>
      </c>
      <c r="F6" s="50" t="s">
        <v>47</v>
      </c>
      <c r="G6" s="50" t="s">
        <v>24</v>
      </c>
      <c r="H6" s="50" t="s">
        <v>91</v>
      </c>
      <c r="I6" s="50" t="s">
        <v>97</v>
      </c>
    </row>
    <row r="7" spans="1:35">
      <c r="A7" s="50" t="s">
        <v>7</v>
      </c>
    </row>
    <row r="8" spans="1:35">
      <c r="A8" s="50" t="s">
        <v>7</v>
      </c>
    </row>
    <row r="9" spans="1:35">
      <c r="A9" s="50" t="s">
        <v>7</v>
      </c>
    </row>
    <row r="10" spans="1:35">
      <c r="A10" s="50" t="s">
        <v>7</v>
      </c>
    </row>
    <row r="11" spans="1:35">
      <c r="A11" s="50" t="s">
        <v>7</v>
      </c>
      <c r="C11" s="50" t="s">
        <v>26</v>
      </c>
      <c r="E11" s="50" t="s">
        <v>98</v>
      </c>
    </row>
    <row r="12" spans="1:35">
      <c r="A12" s="50" t="s">
        <v>7</v>
      </c>
      <c r="C12" s="50" t="s">
        <v>27</v>
      </c>
      <c r="E12" s="50" t="s">
        <v>99</v>
      </c>
    </row>
    <row r="13" spans="1:35">
      <c r="A13" s="50" t="s">
        <v>7</v>
      </c>
      <c r="C13" s="50" t="s">
        <v>37</v>
      </c>
      <c r="E13" s="50" t="s">
        <v>100</v>
      </c>
    </row>
    <row r="14" spans="1:35">
      <c r="A14" s="50" t="s">
        <v>7</v>
      </c>
      <c r="C14" s="50" t="s">
        <v>35</v>
      </c>
      <c r="E14" s="50" t="s">
        <v>101</v>
      </c>
    </row>
    <row r="15" spans="1:35">
      <c r="A15" s="50" t="s">
        <v>7</v>
      </c>
      <c r="C15" s="50" t="s">
        <v>38</v>
      </c>
      <c r="E15" s="50" t="s">
        <v>102</v>
      </c>
    </row>
    <row r="16" spans="1:35">
      <c r="A16" s="50" t="s">
        <v>7</v>
      </c>
      <c r="C16" s="50" t="s">
        <v>39</v>
      </c>
      <c r="E16" s="50" t="s">
        <v>103</v>
      </c>
    </row>
    <row r="17" spans="1:42">
      <c r="A17" s="50" t="s">
        <v>7</v>
      </c>
    </row>
    <row r="18" spans="1:42">
      <c r="A18" s="50" t="s">
        <v>7</v>
      </c>
    </row>
    <row r="21" spans="1:42">
      <c r="K21" s="50" t="s">
        <v>40</v>
      </c>
    </row>
    <row r="23" spans="1:42">
      <c r="E23" s="50" t="s">
        <v>28</v>
      </c>
      <c r="K23" s="50" t="s">
        <v>54</v>
      </c>
      <c r="L23" s="50" t="s">
        <v>55</v>
      </c>
      <c r="M23" s="50" t="s">
        <v>14</v>
      </c>
      <c r="N23" s="50" t="s">
        <v>15</v>
      </c>
      <c r="O23" s="50" t="s">
        <v>29</v>
      </c>
      <c r="P23" s="50" t="s">
        <v>56</v>
      </c>
      <c r="Q23" s="50" t="s">
        <v>57</v>
      </c>
      <c r="R23" s="50" t="s">
        <v>30</v>
      </c>
      <c r="S23" s="50" t="s">
        <v>34</v>
      </c>
      <c r="T23" s="50" t="s">
        <v>32</v>
      </c>
      <c r="U23" s="50" t="s">
        <v>223</v>
      </c>
      <c r="V23" s="50" t="s">
        <v>16</v>
      </c>
      <c r="W23" s="50" t="s">
        <v>58</v>
      </c>
      <c r="X23" s="50" t="s">
        <v>59</v>
      </c>
      <c r="Y23" s="50" t="s">
        <v>33</v>
      </c>
      <c r="Z23" s="50" t="s">
        <v>12</v>
      </c>
      <c r="AA23" s="50" t="s">
        <v>31</v>
      </c>
      <c r="AB23" s="50" t="s">
        <v>13</v>
      </c>
      <c r="AC23" s="50" t="s">
        <v>49</v>
      </c>
      <c r="AD23" s="50" t="s">
        <v>50</v>
      </c>
      <c r="AE23" s="50" t="s">
        <v>60</v>
      </c>
      <c r="AF23" s="50" t="s">
        <v>61</v>
      </c>
      <c r="AG23" s="50" t="s">
        <v>62</v>
      </c>
      <c r="AH23" s="50" t="s">
        <v>63</v>
      </c>
      <c r="AI23" s="50" t="s">
        <v>64</v>
      </c>
      <c r="AJ23" s="50" t="s">
        <v>65</v>
      </c>
      <c r="AK23" s="50" t="s">
        <v>66</v>
      </c>
      <c r="AL23" s="50" t="s">
        <v>67</v>
      </c>
      <c r="AM23" s="50" t="s">
        <v>68</v>
      </c>
      <c r="AN23" s="50" t="s">
        <v>69</v>
      </c>
      <c r="AO23" s="50" t="s">
        <v>70</v>
      </c>
      <c r="AP23" s="50" t="s">
        <v>71</v>
      </c>
    </row>
    <row r="24" spans="1:42">
      <c r="B24" s="50" t="s">
        <v>104</v>
      </c>
      <c r="C24" s="50" t="s">
        <v>43</v>
      </c>
      <c r="E24" s="50" t="s">
        <v>105</v>
      </c>
      <c r="K24" s="50" t="s">
        <v>106</v>
      </c>
      <c r="L24" s="50" t="s">
        <v>107</v>
      </c>
      <c r="M24" s="50" t="s">
        <v>108</v>
      </c>
      <c r="N24" s="50" t="s">
        <v>109</v>
      </c>
      <c r="O24" s="50" t="s">
        <v>110</v>
      </c>
      <c r="P24" s="50" t="s">
        <v>111</v>
      </c>
      <c r="R24" s="50" t="s">
        <v>112</v>
      </c>
      <c r="S24" s="50" t="s">
        <v>113</v>
      </c>
      <c r="T24" s="50" t="s">
        <v>114</v>
      </c>
      <c r="U24" s="50" t="s">
        <v>224</v>
      </c>
      <c r="V24" s="50" t="s">
        <v>115</v>
      </c>
      <c r="W24" s="50" t="s">
        <v>116</v>
      </c>
      <c r="X24" s="50" t="s">
        <v>225</v>
      </c>
      <c r="Y24" s="50" t="s">
        <v>117</v>
      </c>
      <c r="Z24" s="50" t="s">
        <v>118</v>
      </c>
      <c r="AA24" s="50" t="s">
        <v>119</v>
      </c>
      <c r="AB24" s="50" t="s">
        <v>120</v>
      </c>
      <c r="AC24" s="50" t="s">
        <v>226</v>
      </c>
      <c r="AD24" s="50" t="s">
        <v>121</v>
      </c>
      <c r="AE24" s="50" t="s">
        <v>122</v>
      </c>
      <c r="AF24" s="50" t="s">
        <v>121</v>
      </c>
      <c r="AG24" s="50" t="s">
        <v>72</v>
      </c>
      <c r="AH24" s="50" t="s">
        <v>123</v>
      </c>
      <c r="AI24" s="50" t="s">
        <v>73</v>
      </c>
      <c r="AJ24" s="50" t="s">
        <v>74</v>
      </c>
      <c r="AK24" s="50" t="s">
        <v>124</v>
      </c>
      <c r="AL24" s="50" t="s">
        <v>125</v>
      </c>
      <c r="AM24" s="50" t="s">
        <v>126</v>
      </c>
      <c r="AN24" s="50" t="s">
        <v>127</v>
      </c>
      <c r="AO24" s="50" t="s">
        <v>128</v>
      </c>
      <c r="AP24" s="50" t="s">
        <v>129</v>
      </c>
    </row>
    <row r="25" spans="1:42">
      <c r="B25" s="50" t="s">
        <v>130</v>
      </c>
      <c r="C25" s="50" t="s">
        <v>44</v>
      </c>
      <c r="E25" s="50" t="s">
        <v>131</v>
      </c>
      <c r="K25" s="50" t="s">
        <v>132</v>
      </c>
      <c r="L25" s="50" t="s">
        <v>133</v>
      </c>
      <c r="M25" s="50" t="s">
        <v>134</v>
      </c>
      <c r="N25" s="50" t="s">
        <v>135</v>
      </c>
      <c r="O25" s="50" t="s">
        <v>136</v>
      </c>
      <c r="P25" s="50" t="s">
        <v>137</v>
      </c>
      <c r="Q25" s="50" t="s">
        <v>138</v>
      </c>
      <c r="S25" s="50" t="s">
        <v>137</v>
      </c>
      <c r="T25" s="50" t="s">
        <v>139</v>
      </c>
      <c r="V25" s="50" t="s">
        <v>140</v>
      </c>
      <c r="W25" s="50" t="s">
        <v>141</v>
      </c>
      <c r="X25" s="50" t="s">
        <v>142</v>
      </c>
      <c r="Y25" s="50" t="s">
        <v>143</v>
      </c>
      <c r="Z25" s="50" t="s">
        <v>144</v>
      </c>
      <c r="AA25" s="50" t="s">
        <v>145</v>
      </c>
      <c r="AB25" s="50" t="s">
        <v>227</v>
      </c>
      <c r="AC25" s="50" t="s">
        <v>146</v>
      </c>
    </row>
    <row r="26" spans="1:42">
      <c r="B26" s="50" t="s">
        <v>147</v>
      </c>
      <c r="C26" s="50" t="s">
        <v>45</v>
      </c>
      <c r="E26" s="50" t="s">
        <v>148</v>
      </c>
      <c r="K26" s="50" t="s">
        <v>149</v>
      </c>
      <c r="L26" s="50" t="s">
        <v>150</v>
      </c>
      <c r="M26" s="50" t="s">
        <v>151</v>
      </c>
      <c r="N26" s="50" t="s">
        <v>152</v>
      </c>
      <c r="O26" s="50" t="s">
        <v>153</v>
      </c>
      <c r="P26" s="50" t="s">
        <v>154</v>
      </c>
      <c r="Q26" s="50" t="s">
        <v>155</v>
      </c>
      <c r="S26" s="50" t="s">
        <v>154</v>
      </c>
      <c r="T26" s="50" t="s">
        <v>156</v>
      </c>
      <c r="V26" s="50" t="s">
        <v>157</v>
      </c>
      <c r="W26" s="50" t="s">
        <v>158</v>
      </c>
      <c r="X26" s="50" t="s">
        <v>159</v>
      </c>
      <c r="Y26" s="50" t="s">
        <v>160</v>
      </c>
      <c r="Z26" s="50" t="s">
        <v>161</v>
      </c>
      <c r="AA26" s="50" t="s">
        <v>162</v>
      </c>
      <c r="AB26" s="50" t="s">
        <v>228</v>
      </c>
      <c r="AC26" s="50" t="s">
        <v>163</v>
      </c>
    </row>
    <row r="28" spans="1:42">
      <c r="AB28" s="50" t="s">
        <v>164</v>
      </c>
      <c r="AC28" s="50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4.4"/>
  <sheetData>
    <row r="1" spans="1:35">
      <c r="A1" s="50" t="s">
        <v>165</v>
      </c>
      <c r="B1" s="50" t="s">
        <v>41</v>
      </c>
      <c r="C1" s="50" t="s">
        <v>7</v>
      </c>
      <c r="D1" s="50" t="s">
        <v>7</v>
      </c>
      <c r="E1" s="50" t="s">
        <v>7</v>
      </c>
      <c r="F1" s="50" t="s">
        <v>7</v>
      </c>
      <c r="G1" s="50" t="s">
        <v>7</v>
      </c>
      <c r="H1" s="50" t="s">
        <v>7</v>
      </c>
      <c r="I1" s="50" t="s">
        <v>7</v>
      </c>
      <c r="J1" s="50" t="s">
        <v>48</v>
      </c>
      <c r="K1" s="50" t="s">
        <v>17</v>
      </c>
      <c r="L1" s="50" t="s">
        <v>17</v>
      </c>
      <c r="M1" s="50" t="s">
        <v>17</v>
      </c>
      <c r="N1" s="50" t="s">
        <v>17</v>
      </c>
      <c r="O1" s="50" t="s">
        <v>17</v>
      </c>
      <c r="P1" s="50" t="s">
        <v>17</v>
      </c>
      <c r="Q1" s="50" t="s">
        <v>17</v>
      </c>
      <c r="R1" s="50" t="s">
        <v>17</v>
      </c>
      <c r="S1" s="50" t="s">
        <v>17</v>
      </c>
      <c r="T1" s="50" t="s">
        <v>17</v>
      </c>
      <c r="V1" s="50" t="s">
        <v>17</v>
      </c>
      <c r="W1" s="50" t="s">
        <v>17</v>
      </c>
      <c r="X1" s="50" t="s">
        <v>17</v>
      </c>
      <c r="Y1" s="50" t="s">
        <v>7</v>
      </c>
      <c r="Z1" s="50" t="s">
        <v>7</v>
      </c>
      <c r="AA1" s="50" t="s">
        <v>17</v>
      </c>
      <c r="AB1" s="50" t="s">
        <v>17</v>
      </c>
      <c r="AC1" s="50" t="s">
        <v>17</v>
      </c>
      <c r="AH1" s="50" t="s">
        <v>7</v>
      </c>
      <c r="AI1" s="50" t="s">
        <v>7</v>
      </c>
    </row>
    <row r="2" spans="1:35">
      <c r="A2" s="50" t="s">
        <v>7</v>
      </c>
      <c r="D2" s="50" t="s">
        <v>18</v>
      </c>
      <c r="E2" s="50" t="s">
        <v>88</v>
      </c>
    </row>
    <row r="3" spans="1:35">
      <c r="A3" s="50" t="s">
        <v>7</v>
      </c>
      <c r="D3" s="50" t="s">
        <v>21</v>
      </c>
      <c r="E3" s="50" t="s">
        <v>19</v>
      </c>
      <c r="F3" s="50" t="s">
        <v>20</v>
      </c>
      <c r="G3" s="50" t="s">
        <v>22</v>
      </c>
      <c r="H3" s="50" t="s">
        <v>42</v>
      </c>
      <c r="I3" s="50" t="s">
        <v>23</v>
      </c>
    </row>
    <row r="4" spans="1:35">
      <c r="A4" s="50" t="s">
        <v>7</v>
      </c>
      <c r="C4" s="50" t="s">
        <v>11</v>
      </c>
      <c r="D4" s="50" t="s">
        <v>89</v>
      </c>
      <c r="E4" s="50" t="s">
        <v>90</v>
      </c>
      <c r="F4" s="50" t="s">
        <v>46</v>
      </c>
      <c r="G4" s="50" t="s">
        <v>24</v>
      </c>
      <c r="H4" s="50" t="s">
        <v>91</v>
      </c>
    </row>
    <row r="5" spans="1:35">
      <c r="A5" s="50" t="s">
        <v>7</v>
      </c>
      <c r="C5" s="50" t="s">
        <v>10</v>
      </c>
      <c r="D5" s="50" t="s">
        <v>92</v>
      </c>
      <c r="E5" s="50" t="s">
        <v>93</v>
      </c>
      <c r="F5" s="50" t="s">
        <v>47</v>
      </c>
      <c r="G5" s="50" t="s">
        <v>24</v>
      </c>
      <c r="H5" s="50" t="s">
        <v>91</v>
      </c>
      <c r="I5" s="50" t="s">
        <v>94</v>
      </c>
    </row>
    <row r="6" spans="1:35">
      <c r="A6" s="50" t="s">
        <v>7</v>
      </c>
      <c r="C6" s="50" t="s">
        <v>36</v>
      </c>
      <c r="D6" s="50" t="s">
        <v>95</v>
      </c>
      <c r="E6" s="50" t="s">
        <v>96</v>
      </c>
      <c r="F6" s="50" t="s">
        <v>47</v>
      </c>
      <c r="G6" s="50" t="s">
        <v>24</v>
      </c>
      <c r="H6" s="50" t="s">
        <v>91</v>
      </c>
      <c r="I6" s="50" t="s">
        <v>97</v>
      </c>
    </row>
    <row r="7" spans="1:35">
      <c r="A7" s="50" t="s">
        <v>7</v>
      </c>
    </row>
    <row r="8" spans="1:35">
      <c r="A8" s="50" t="s">
        <v>7</v>
      </c>
    </row>
    <row r="9" spans="1:35">
      <c r="A9" s="50" t="s">
        <v>7</v>
      </c>
    </row>
    <row r="10" spans="1:35">
      <c r="A10" s="50" t="s">
        <v>7</v>
      </c>
    </row>
    <row r="11" spans="1:35">
      <c r="A11" s="50" t="s">
        <v>7</v>
      </c>
      <c r="C11" s="50" t="s">
        <v>26</v>
      </c>
      <c r="E11" s="50" t="s">
        <v>98</v>
      </c>
    </row>
    <row r="12" spans="1:35">
      <c r="A12" s="50" t="s">
        <v>7</v>
      </c>
      <c r="C12" s="50" t="s">
        <v>27</v>
      </c>
      <c r="E12" s="50" t="s">
        <v>99</v>
      </c>
    </row>
    <row r="13" spans="1:35">
      <c r="A13" s="50" t="s">
        <v>7</v>
      </c>
      <c r="C13" s="50" t="s">
        <v>37</v>
      </c>
      <c r="E13" s="50" t="s">
        <v>100</v>
      </c>
    </row>
    <row r="14" spans="1:35">
      <c r="A14" s="50" t="s">
        <v>7</v>
      </c>
      <c r="C14" s="50" t="s">
        <v>35</v>
      </c>
      <c r="E14" s="50" t="s">
        <v>101</v>
      </c>
    </row>
    <row r="15" spans="1:35">
      <c r="A15" s="50" t="s">
        <v>7</v>
      </c>
      <c r="C15" s="50" t="s">
        <v>38</v>
      </c>
      <c r="E15" s="50" t="s">
        <v>102</v>
      </c>
    </row>
    <row r="16" spans="1:35">
      <c r="A16" s="50" t="s">
        <v>7</v>
      </c>
      <c r="C16" s="50" t="s">
        <v>39</v>
      </c>
      <c r="E16" s="50" t="s">
        <v>103</v>
      </c>
    </row>
    <row r="17" spans="1:42">
      <c r="A17" s="50" t="s">
        <v>7</v>
      </c>
    </row>
    <row r="18" spans="1:42">
      <c r="A18" s="50" t="s">
        <v>7</v>
      </c>
    </row>
    <row r="21" spans="1:42">
      <c r="K21" s="50" t="s">
        <v>40</v>
      </c>
    </row>
    <row r="23" spans="1:42">
      <c r="E23" s="50" t="s">
        <v>28</v>
      </c>
      <c r="K23" s="50" t="s">
        <v>54</v>
      </c>
      <c r="L23" s="50" t="s">
        <v>55</v>
      </c>
      <c r="M23" s="50" t="s">
        <v>14</v>
      </c>
      <c r="N23" s="50" t="s">
        <v>15</v>
      </c>
      <c r="O23" s="50" t="s">
        <v>29</v>
      </c>
      <c r="P23" s="50" t="s">
        <v>56</v>
      </c>
      <c r="Q23" s="50" t="s">
        <v>57</v>
      </c>
      <c r="R23" s="50" t="s">
        <v>30</v>
      </c>
      <c r="S23" s="50" t="s">
        <v>34</v>
      </c>
      <c r="T23" s="50" t="s">
        <v>32</v>
      </c>
      <c r="U23" s="50" t="s">
        <v>223</v>
      </c>
      <c r="V23" s="50" t="s">
        <v>16</v>
      </c>
      <c r="W23" s="50" t="s">
        <v>58</v>
      </c>
      <c r="X23" s="50" t="s">
        <v>59</v>
      </c>
      <c r="Y23" s="50" t="s">
        <v>33</v>
      </c>
      <c r="Z23" s="50" t="s">
        <v>12</v>
      </c>
      <c r="AA23" s="50" t="s">
        <v>31</v>
      </c>
      <c r="AB23" s="50" t="s">
        <v>13</v>
      </c>
      <c r="AC23" s="50" t="s">
        <v>49</v>
      </c>
      <c r="AD23" s="50" t="s">
        <v>50</v>
      </c>
      <c r="AE23" s="50" t="s">
        <v>60</v>
      </c>
      <c r="AF23" s="50" t="s">
        <v>61</v>
      </c>
      <c r="AG23" s="50" t="s">
        <v>62</v>
      </c>
      <c r="AH23" s="50" t="s">
        <v>63</v>
      </c>
      <c r="AI23" s="50" t="s">
        <v>64</v>
      </c>
      <c r="AJ23" s="50" t="s">
        <v>65</v>
      </c>
      <c r="AK23" s="50" t="s">
        <v>66</v>
      </c>
      <c r="AL23" s="50" t="s">
        <v>67</v>
      </c>
      <c r="AM23" s="50" t="s">
        <v>68</v>
      </c>
      <c r="AN23" s="50" t="s">
        <v>69</v>
      </c>
      <c r="AO23" s="50" t="s">
        <v>70</v>
      </c>
      <c r="AP23" s="50" t="s">
        <v>71</v>
      </c>
    </row>
    <row r="24" spans="1:42">
      <c r="B24" s="50" t="s">
        <v>104</v>
      </c>
      <c r="C24" s="50" t="s">
        <v>43</v>
      </c>
      <c r="E24" s="50" t="s">
        <v>105</v>
      </c>
      <c r="K24" s="50" t="s">
        <v>106</v>
      </c>
      <c r="L24" s="50" t="s">
        <v>107</v>
      </c>
      <c r="M24" s="50" t="s">
        <v>108</v>
      </c>
      <c r="N24" s="50" t="s">
        <v>109</v>
      </c>
      <c r="O24" s="50" t="s">
        <v>110</v>
      </c>
      <c r="P24" s="50" t="s">
        <v>111</v>
      </c>
      <c r="R24" s="50" t="s">
        <v>112</v>
      </c>
      <c r="S24" s="50" t="s">
        <v>113</v>
      </c>
      <c r="T24" s="50" t="s">
        <v>114</v>
      </c>
      <c r="U24" s="50" t="s">
        <v>224</v>
      </c>
      <c r="V24" s="50" t="s">
        <v>115</v>
      </c>
      <c r="W24" s="50" t="s">
        <v>116</v>
      </c>
      <c r="X24" s="50" t="s">
        <v>225</v>
      </c>
      <c r="Y24" s="50" t="s">
        <v>117</v>
      </c>
      <c r="Z24" s="50" t="s">
        <v>118</v>
      </c>
      <c r="AA24" s="50" t="s">
        <v>119</v>
      </c>
      <c r="AB24" s="50" t="s">
        <v>120</v>
      </c>
      <c r="AC24" s="50" t="s">
        <v>226</v>
      </c>
      <c r="AD24" s="50" t="s">
        <v>121</v>
      </c>
      <c r="AE24" s="50" t="s">
        <v>122</v>
      </c>
      <c r="AF24" s="50" t="s">
        <v>121</v>
      </c>
      <c r="AG24" s="50" t="s">
        <v>72</v>
      </c>
      <c r="AH24" s="50" t="s">
        <v>123</v>
      </c>
      <c r="AI24" s="50" t="s">
        <v>73</v>
      </c>
      <c r="AJ24" s="50" t="s">
        <v>74</v>
      </c>
      <c r="AK24" s="50" t="s">
        <v>124</v>
      </c>
      <c r="AL24" s="50" t="s">
        <v>125</v>
      </c>
      <c r="AM24" s="50" t="s">
        <v>126</v>
      </c>
      <c r="AN24" s="50" t="s">
        <v>127</v>
      </c>
      <c r="AO24" s="50" t="s">
        <v>128</v>
      </c>
      <c r="AP24" s="50" t="s">
        <v>129</v>
      </c>
    </row>
    <row r="25" spans="1:42">
      <c r="B25" s="50" t="s">
        <v>130</v>
      </c>
      <c r="C25" s="50" t="s">
        <v>44</v>
      </c>
      <c r="E25" s="50" t="s">
        <v>131</v>
      </c>
      <c r="K25" s="50" t="s">
        <v>132</v>
      </c>
      <c r="L25" s="50" t="s">
        <v>133</v>
      </c>
      <c r="M25" s="50" t="s">
        <v>134</v>
      </c>
      <c r="N25" s="50" t="s">
        <v>135</v>
      </c>
      <c r="O25" s="50" t="s">
        <v>136</v>
      </c>
      <c r="P25" s="50" t="s">
        <v>137</v>
      </c>
      <c r="Q25" s="50" t="s">
        <v>138</v>
      </c>
      <c r="S25" s="50" t="s">
        <v>137</v>
      </c>
      <c r="T25" s="50" t="s">
        <v>139</v>
      </c>
      <c r="V25" s="50" t="s">
        <v>140</v>
      </c>
      <c r="W25" s="50" t="s">
        <v>141</v>
      </c>
      <c r="X25" s="50" t="s">
        <v>142</v>
      </c>
      <c r="Y25" s="50" t="s">
        <v>143</v>
      </c>
      <c r="Z25" s="50" t="s">
        <v>144</v>
      </c>
      <c r="AA25" s="50" t="s">
        <v>145</v>
      </c>
      <c r="AB25" s="50" t="s">
        <v>227</v>
      </c>
      <c r="AC25" s="50" t="s">
        <v>146</v>
      </c>
    </row>
    <row r="26" spans="1:42">
      <c r="B26" s="50" t="s">
        <v>147</v>
      </c>
      <c r="C26" s="50" t="s">
        <v>45</v>
      </c>
      <c r="E26" s="50" t="s">
        <v>148</v>
      </c>
      <c r="K26" s="50" t="s">
        <v>149</v>
      </c>
      <c r="L26" s="50" t="s">
        <v>150</v>
      </c>
      <c r="M26" s="50" t="s">
        <v>151</v>
      </c>
      <c r="N26" s="50" t="s">
        <v>152</v>
      </c>
      <c r="O26" s="50" t="s">
        <v>153</v>
      </c>
      <c r="P26" s="50" t="s">
        <v>154</v>
      </c>
      <c r="Q26" s="50" t="s">
        <v>155</v>
      </c>
      <c r="S26" s="50" t="s">
        <v>154</v>
      </c>
      <c r="T26" s="50" t="s">
        <v>156</v>
      </c>
      <c r="V26" s="50" t="s">
        <v>157</v>
      </c>
      <c r="W26" s="50" t="s">
        <v>158</v>
      </c>
      <c r="X26" s="50" t="s">
        <v>159</v>
      </c>
      <c r="Y26" s="50" t="s">
        <v>160</v>
      </c>
      <c r="Z26" s="50" t="s">
        <v>161</v>
      </c>
      <c r="AA26" s="50" t="s">
        <v>162</v>
      </c>
      <c r="AB26" s="50" t="s">
        <v>228</v>
      </c>
      <c r="AC26" s="50" t="s">
        <v>163</v>
      </c>
    </row>
    <row r="28" spans="1:42">
      <c r="AB28" s="50" t="s">
        <v>164</v>
      </c>
      <c r="AC28" s="50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BABD-9B9E-4C3C-A2E1-7DE760F88F73}">
  <dimension ref="A1:E30"/>
  <sheetViews>
    <sheetView workbookViewId="0"/>
  </sheetViews>
  <sheetFormatPr defaultRowHeight="14.4"/>
  <sheetData>
    <row r="1" spans="1:5">
      <c r="A1" s="50" t="s">
        <v>168</v>
      </c>
      <c r="B1" s="50" t="s">
        <v>1</v>
      </c>
      <c r="C1" s="50" t="s">
        <v>2</v>
      </c>
      <c r="D1" s="50" t="s">
        <v>3</v>
      </c>
    </row>
    <row r="2" spans="1:5">
      <c r="B2" s="50" t="s">
        <v>18</v>
      </c>
      <c r="C2" s="50" t="s">
        <v>4</v>
      </c>
    </row>
    <row r="3" spans="1:5">
      <c r="A3" s="50" t="s">
        <v>0</v>
      </c>
      <c r="B3" s="50" t="s">
        <v>5</v>
      </c>
      <c r="C3" s="50" t="s">
        <v>234</v>
      </c>
    </row>
    <row r="4" spans="1:5">
      <c r="A4" s="50" t="s">
        <v>0</v>
      </c>
      <c r="B4" s="50" t="s">
        <v>6</v>
      </c>
      <c r="C4" s="50" t="s">
        <v>235</v>
      </c>
    </row>
    <row r="5" spans="1:5">
      <c r="A5" s="50" t="s">
        <v>0</v>
      </c>
      <c r="B5" s="50" t="s">
        <v>25</v>
      </c>
      <c r="C5" s="50" t="s">
        <v>77</v>
      </c>
      <c r="D5" s="50" t="s">
        <v>78</v>
      </c>
      <c r="E5" s="50" t="s">
        <v>51</v>
      </c>
    </row>
    <row r="8" spans="1:5">
      <c r="A8" s="50" t="s">
        <v>8</v>
      </c>
      <c r="C8" s="50" t="s">
        <v>79</v>
      </c>
    </row>
    <row r="9" spans="1:5">
      <c r="A9" s="50" t="s">
        <v>9</v>
      </c>
      <c r="C9" s="50" t="s">
        <v>80</v>
      </c>
    </row>
    <row r="10" spans="1:5">
      <c r="B10" s="50" t="s">
        <v>37</v>
      </c>
      <c r="C10" s="50" t="s">
        <v>81</v>
      </c>
    </row>
    <row r="11" spans="1:5">
      <c r="B11" s="50" t="s">
        <v>35</v>
      </c>
      <c r="C11" s="50" t="s">
        <v>81</v>
      </c>
    </row>
    <row r="12" spans="1:5">
      <c r="B12" s="50" t="s">
        <v>38</v>
      </c>
      <c r="C12" s="50" t="s">
        <v>82</v>
      </c>
    </row>
    <row r="13" spans="1:5">
      <c r="B13" s="50" t="s">
        <v>39</v>
      </c>
      <c r="C13" s="50" t="s">
        <v>83</v>
      </c>
      <c r="D13" s="50" t="s">
        <v>84</v>
      </c>
    </row>
    <row r="14" spans="1:5">
      <c r="D14" s="50" t="s">
        <v>85</v>
      </c>
    </row>
    <row r="15" spans="1:5">
      <c r="D15" s="50" t="s">
        <v>52</v>
      </c>
    </row>
    <row r="28" spans="3:4">
      <c r="C28" s="50" t="s">
        <v>53</v>
      </c>
      <c r="D28" s="50" t="s">
        <v>52</v>
      </c>
    </row>
    <row r="29" spans="3:4">
      <c r="D29" s="50" t="s">
        <v>84</v>
      </c>
    </row>
    <row r="30" spans="3:4">
      <c r="D30" s="50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D7FF-46F8-4C83-B90A-86A4C8D50609}">
  <dimension ref="A1:AP30"/>
  <sheetViews>
    <sheetView workbookViewId="0"/>
  </sheetViews>
  <sheetFormatPr defaultRowHeight="14.4"/>
  <sheetData>
    <row r="1" spans="1:35">
      <c r="A1" s="50" t="s">
        <v>222</v>
      </c>
      <c r="B1" s="50" t="s">
        <v>41</v>
      </c>
      <c r="C1" s="50" t="s">
        <v>7</v>
      </c>
      <c r="D1" s="50" t="s">
        <v>7</v>
      </c>
      <c r="E1" s="50" t="s">
        <v>7</v>
      </c>
      <c r="F1" s="50" t="s">
        <v>7</v>
      </c>
      <c r="G1" s="50" t="s">
        <v>7</v>
      </c>
      <c r="H1" s="50" t="s">
        <v>7</v>
      </c>
      <c r="I1" s="50" t="s">
        <v>7</v>
      </c>
      <c r="J1" s="50" t="s">
        <v>48</v>
      </c>
      <c r="K1" s="50" t="s">
        <v>17</v>
      </c>
      <c r="L1" s="50" t="s">
        <v>17</v>
      </c>
      <c r="M1" s="50" t="s">
        <v>17</v>
      </c>
      <c r="N1" s="50" t="s">
        <v>17</v>
      </c>
      <c r="O1" s="50" t="s">
        <v>17</v>
      </c>
      <c r="P1" s="50" t="s">
        <v>17</v>
      </c>
      <c r="Q1" s="50" t="s">
        <v>17</v>
      </c>
      <c r="R1" s="50" t="s">
        <v>17</v>
      </c>
      <c r="S1" s="50" t="s">
        <v>17</v>
      </c>
      <c r="T1" s="50" t="s">
        <v>17</v>
      </c>
      <c r="V1" s="50" t="s">
        <v>17</v>
      </c>
      <c r="W1" s="50" t="s">
        <v>17</v>
      </c>
      <c r="X1" s="50" t="s">
        <v>17</v>
      </c>
      <c r="Y1" s="50" t="s">
        <v>7</v>
      </c>
      <c r="Z1" s="50" t="s">
        <v>7</v>
      </c>
      <c r="AA1" s="50" t="s">
        <v>17</v>
      </c>
      <c r="AB1" s="50" t="s">
        <v>17</v>
      </c>
      <c r="AC1" s="50" t="s">
        <v>17</v>
      </c>
      <c r="AH1" s="50" t="s">
        <v>7</v>
      </c>
      <c r="AI1" s="50" t="s">
        <v>7</v>
      </c>
    </row>
    <row r="2" spans="1:35">
      <c r="A2" s="50" t="s">
        <v>7</v>
      </c>
      <c r="D2" s="50" t="s">
        <v>18</v>
      </c>
      <c r="E2" s="50" t="s">
        <v>88</v>
      </c>
    </row>
    <row r="3" spans="1:35">
      <c r="A3" s="50" t="s">
        <v>7</v>
      </c>
      <c r="D3" s="50" t="s">
        <v>21</v>
      </c>
      <c r="E3" s="50" t="s">
        <v>19</v>
      </c>
      <c r="F3" s="50" t="s">
        <v>20</v>
      </c>
      <c r="G3" s="50" t="s">
        <v>22</v>
      </c>
      <c r="H3" s="50" t="s">
        <v>42</v>
      </c>
      <c r="I3" s="50" t="s">
        <v>23</v>
      </c>
    </row>
    <row r="4" spans="1:35">
      <c r="A4" s="50" t="s">
        <v>7</v>
      </c>
      <c r="C4" s="50" t="s">
        <v>11</v>
      </c>
      <c r="D4" s="50" t="s">
        <v>89</v>
      </c>
      <c r="E4" s="50" t="s">
        <v>90</v>
      </c>
      <c r="F4" s="50" t="s">
        <v>46</v>
      </c>
      <c r="G4" s="50" t="s">
        <v>24</v>
      </c>
      <c r="H4" s="50" t="s">
        <v>91</v>
      </c>
    </row>
    <row r="5" spans="1:35">
      <c r="A5" s="50" t="s">
        <v>7</v>
      </c>
      <c r="C5" s="50" t="s">
        <v>10</v>
      </c>
      <c r="D5" s="50" t="s">
        <v>92</v>
      </c>
      <c r="E5" s="50" t="s">
        <v>93</v>
      </c>
      <c r="F5" s="50" t="s">
        <v>47</v>
      </c>
      <c r="G5" s="50" t="s">
        <v>24</v>
      </c>
      <c r="H5" s="50" t="s">
        <v>91</v>
      </c>
      <c r="I5" s="50" t="s">
        <v>94</v>
      </c>
    </row>
    <row r="6" spans="1:35">
      <c r="A6" s="50" t="s">
        <v>7</v>
      </c>
      <c r="C6" s="50" t="s">
        <v>36</v>
      </c>
      <c r="D6" s="50" t="s">
        <v>95</v>
      </c>
      <c r="E6" s="50" t="s">
        <v>96</v>
      </c>
      <c r="F6" s="50" t="s">
        <v>47</v>
      </c>
      <c r="G6" s="50" t="s">
        <v>24</v>
      </c>
      <c r="H6" s="50" t="s">
        <v>91</v>
      </c>
      <c r="I6" s="50" t="s">
        <v>97</v>
      </c>
    </row>
    <row r="7" spans="1:35">
      <c r="A7" s="50" t="s">
        <v>7</v>
      </c>
    </row>
    <row r="8" spans="1:35">
      <c r="A8" s="50" t="s">
        <v>7</v>
      </c>
    </row>
    <row r="9" spans="1:35">
      <c r="A9" s="50" t="s">
        <v>7</v>
      </c>
    </row>
    <row r="10" spans="1:35">
      <c r="A10" s="50" t="s">
        <v>7</v>
      </c>
    </row>
    <row r="11" spans="1:35">
      <c r="A11" s="50" t="s">
        <v>7</v>
      </c>
      <c r="C11" s="50" t="s">
        <v>26</v>
      </c>
      <c r="E11" s="50" t="s">
        <v>98</v>
      </c>
    </row>
    <row r="12" spans="1:35">
      <c r="A12" s="50" t="s">
        <v>7</v>
      </c>
      <c r="C12" s="50" t="s">
        <v>27</v>
      </c>
      <c r="E12" s="50" t="s">
        <v>99</v>
      </c>
    </row>
    <row r="13" spans="1:35">
      <c r="A13" s="50" t="s">
        <v>7</v>
      </c>
      <c r="C13" s="50" t="s">
        <v>37</v>
      </c>
      <c r="E13" s="50" t="s">
        <v>100</v>
      </c>
    </row>
    <row r="14" spans="1:35">
      <c r="A14" s="50" t="s">
        <v>7</v>
      </c>
      <c r="C14" s="50" t="s">
        <v>35</v>
      </c>
      <c r="E14" s="50" t="s">
        <v>101</v>
      </c>
    </row>
    <row r="15" spans="1:35">
      <c r="A15" s="50" t="s">
        <v>7</v>
      </c>
      <c r="C15" s="50" t="s">
        <v>38</v>
      </c>
      <c r="E15" s="50" t="s">
        <v>102</v>
      </c>
    </row>
    <row r="16" spans="1:35">
      <c r="A16" s="50" t="s">
        <v>7</v>
      </c>
      <c r="C16" s="50" t="s">
        <v>39</v>
      </c>
      <c r="E16" s="50" t="s">
        <v>103</v>
      </c>
    </row>
    <row r="17" spans="1:42">
      <c r="A17" s="50" t="s">
        <v>7</v>
      </c>
    </row>
    <row r="18" spans="1:42">
      <c r="A18" s="50" t="s">
        <v>7</v>
      </c>
    </row>
    <row r="21" spans="1:42">
      <c r="K21" s="50" t="s">
        <v>40</v>
      </c>
    </row>
    <row r="23" spans="1:42">
      <c r="E23" s="50" t="s">
        <v>28</v>
      </c>
      <c r="K23" s="50" t="s">
        <v>54</v>
      </c>
      <c r="L23" s="50" t="s">
        <v>55</v>
      </c>
      <c r="M23" s="50" t="s">
        <v>14</v>
      </c>
      <c r="N23" s="50" t="s">
        <v>15</v>
      </c>
      <c r="O23" s="50" t="s">
        <v>29</v>
      </c>
      <c r="P23" s="50" t="s">
        <v>56</v>
      </c>
      <c r="Q23" s="50" t="s">
        <v>57</v>
      </c>
      <c r="R23" s="50" t="s">
        <v>30</v>
      </c>
      <c r="S23" s="50" t="s">
        <v>34</v>
      </c>
      <c r="T23" s="50" t="s">
        <v>32</v>
      </c>
      <c r="U23" s="50" t="s">
        <v>223</v>
      </c>
      <c r="V23" s="50" t="s">
        <v>16</v>
      </c>
      <c r="W23" s="50" t="s">
        <v>58</v>
      </c>
      <c r="X23" s="50" t="s">
        <v>59</v>
      </c>
      <c r="Y23" s="50" t="s">
        <v>33</v>
      </c>
      <c r="Z23" s="50" t="s">
        <v>12</v>
      </c>
      <c r="AA23" s="50" t="s">
        <v>31</v>
      </c>
      <c r="AB23" s="50" t="s">
        <v>13</v>
      </c>
      <c r="AC23" s="50" t="s">
        <v>49</v>
      </c>
      <c r="AD23" s="50" t="s">
        <v>50</v>
      </c>
      <c r="AE23" s="50" t="s">
        <v>60</v>
      </c>
      <c r="AF23" s="50" t="s">
        <v>61</v>
      </c>
      <c r="AG23" s="50" t="s">
        <v>62</v>
      </c>
      <c r="AH23" s="50" t="s">
        <v>63</v>
      </c>
      <c r="AI23" s="50" t="s">
        <v>64</v>
      </c>
      <c r="AJ23" s="50" t="s">
        <v>65</v>
      </c>
      <c r="AK23" s="50" t="s">
        <v>66</v>
      </c>
      <c r="AL23" s="50" t="s">
        <v>67</v>
      </c>
      <c r="AM23" s="50" t="s">
        <v>68</v>
      </c>
      <c r="AN23" s="50" t="s">
        <v>69</v>
      </c>
      <c r="AO23" s="50" t="s">
        <v>70</v>
      </c>
      <c r="AP23" s="50" t="s">
        <v>71</v>
      </c>
    </row>
    <row r="24" spans="1:42">
      <c r="B24" s="50" t="s">
        <v>104</v>
      </c>
      <c r="C24" s="50" t="s">
        <v>43</v>
      </c>
      <c r="E24" s="50" t="s">
        <v>105</v>
      </c>
      <c r="K24" s="50" t="s">
        <v>106</v>
      </c>
      <c r="L24" s="50" t="s">
        <v>107</v>
      </c>
      <c r="M24" s="50" t="s">
        <v>108</v>
      </c>
      <c r="N24" s="50" t="s">
        <v>109</v>
      </c>
      <c r="O24" s="50" t="s">
        <v>110</v>
      </c>
      <c r="P24" s="50" t="s">
        <v>111</v>
      </c>
      <c r="R24" s="50" t="s">
        <v>112</v>
      </c>
      <c r="S24" s="50" t="s">
        <v>113</v>
      </c>
      <c r="T24" s="50" t="s">
        <v>114</v>
      </c>
      <c r="U24" s="50" t="s">
        <v>224</v>
      </c>
      <c r="V24" s="50" t="s">
        <v>115</v>
      </c>
      <c r="W24" s="50" t="s">
        <v>116</v>
      </c>
      <c r="X24" s="50" t="s">
        <v>225</v>
      </c>
      <c r="Y24" s="50" t="s">
        <v>117</v>
      </c>
      <c r="Z24" s="50" t="s">
        <v>118</v>
      </c>
      <c r="AA24" s="50" t="s">
        <v>119</v>
      </c>
      <c r="AB24" s="50" t="s">
        <v>120</v>
      </c>
      <c r="AC24" s="50" t="s">
        <v>226</v>
      </c>
      <c r="AD24" s="50" t="s">
        <v>121</v>
      </c>
      <c r="AE24" s="50" t="s">
        <v>122</v>
      </c>
      <c r="AF24" s="50" t="s">
        <v>121</v>
      </c>
      <c r="AG24" s="50" t="s">
        <v>72</v>
      </c>
      <c r="AH24" s="50" t="s">
        <v>123</v>
      </c>
      <c r="AI24" s="50" t="s">
        <v>73</v>
      </c>
      <c r="AJ24" s="50" t="s">
        <v>74</v>
      </c>
      <c r="AK24" s="50" t="s">
        <v>124</v>
      </c>
      <c r="AL24" s="50" t="s">
        <v>125</v>
      </c>
      <c r="AM24" s="50" t="s">
        <v>126</v>
      </c>
      <c r="AN24" s="50" t="s">
        <v>127</v>
      </c>
      <c r="AO24" s="50" t="s">
        <v>128</v>
      </c>
      <c r="AP24" s="50" t="s">
        <v>129</v>
      </c>
    </row>
    <row r="25" spans="1:42">
      <c r="A25" s="50" t="s">
        <v>166</v>
      </c>
      <c r="B25" s="50" t="s">
        <v>130</v>
      </c>
      <c r="C25" s="50" t="s">
        <v>43</v>
      </c>
      <c r="E25" s="50" t="s">
        <v>236</v>
      </c>
      <c r="K25" s="50" t="s">
        <v>170</v>
      </c>
      <c r="L25" s="50" t="s">
        <v>171</v>
      </c>
      <c r="M25" s="50" t="s">
        <v>132</v>
      </c>
      <c r="N25" s="50" t="s">
        <v>133</v>
      </c>
      <c r="O25" s="50" t="s">
        <v>134</v>
      </c>
      <c r="P25" s="50" t="s">
        <v>172</v>
      </c>
      <c r="R25" s="50" t="s">
        <v>135</v>
      </c>
      <c r="S25" s="50" t="s">
        <v>136</v>
      </c>
      <c r="T25" s="50" t="s">
        <v>138</v>
      </c>
      <c r="U25" s="50" t="s">
        <v>145</v>
      </c>
      <c r="V25" s="50" t="s">
        <v>173</v>
      </c>
      <c r="W25" s="50" t="s">
        <v>174</v>
      </c>
      <c r="X25" s="50" t="s">
        <v>230</v>
      </c>
      <c r="Y25" s="50" t="s">
        <v>137</v>
      </c>
      <c r="Z25" s="50" t="s">
        <v>139</v>
      </c>
      <c r="AA25" s="50" t="s">
        <v>140</v>
      </c>
      <c r="AB25" s="50" t="s">
        <v>141</v>
      </c>
      <c r="AC25" s="50" t="s">
        <v>231</v>
      </c>
      <c r="AD25" s="50" t="s">
        <v>146</v>
      </c>
      <c r="AE25" s="50" t="s">
        <v>175</v>
      </c>
      <c r="AF25" s="50" t="s">
        <v>146</v>
      </c>
      <c r="AG25" s="50" t="s">
        <v>72</v>
      </c>
      <c r="AH25" s="50" t="s">
        <v>143</v>
      </c>
      <c r="AI25" s="50" t="s">
        <v>73</v>
      </c>
      <c r="AJ25" s="50" t="s">
        <v>74</v>
      </c>
      <c r="AK25" s="50" t="s">
        <v>176</v>
      </c>
      <c r="AL25" s="50" t="s">
        <v>177</v>
      </c>
      <c r="AM25" s="50" t="s">
        <v>178</v>
      </c>
      <c r="AN25" s="50" t="s">
        <v>179</v>
      </c>
      <c r="AO25" s="50" t="s">
        <v>180</v>
      </c>
      <c r="AP25" s="50" t="s">
        <v>181</v>
      </c>
    </row>
    <row r="26" spans="1:42">
      <c r="A26" s="50" t="s">
        <v>166</v>
      </c>
      <c r="B26" s="50" t="s">
        <v>147</v>
      </c>
      <c r="C26" s="50" t="s">
        <v>43</v>
      </c>
      <c r="E26" s="50" t="s">
        <v>237</v>
      </c>
      <c r="K26" s="50" t="s">
        <v>182</v>
      </c>
      <c r="L26" s="50" t="s">
        <v>183</v>
      </c>
      <c r="M26" s="50" t="s">
        <v>149</v>
      </c>
      <c r="N26" s="50" t="s">
        <v>150</v>
      </c>
      <c r="O26" s="50" t="s">
        <v>151</v>
      </c>
      <c r="P26" s="50" t="s">
        <v>184</v>
      </c>
      <c r="R26" s="50" t="s">
        <v>152</v>
      </c>
      <c r="S26" s="50" t="s">
        <v>153</v>
      </c>
      <c r="T26" s="50" t="s">
        <v>155</v>
      </c>
      <c r="U26" s="50" t="s">
        <v>162</v>
      </c>
      <c r="V26" s="50" t="s">
        <v>185</v>
      </c>
      <c r="W26" s="50" t="s">
        <v>186</v>
      </c>
      <c r="X26" s="50" t="s">
        <v>232</v>
      </c>
      <c r="Y26" s="50" t="s">
        <v>154</v>
      </c>
      <c r="Z26" s="50" t="s">
        <v>156</v>
      </c>
      <c r="AA26" s="50" t="s">
        <v>157</v>
      </c>
      <c r="AB26" s="50" t="s">
        <v>158</v>
      </c>
      <c r="AC26" s="50" t="s">
        <v>233</v>
      </c>
      <c r="AD26" s="50" t="s">
        <v>163</v>
      </c>
      <c r="AE26" s="50" t="s">
        <v>187</v>
      </c>
      <c r="AF26" s="50" t="s">
        <v>163</v>
      </c>
      <c r="AG26" s="50" t="s">
        <v>72</v>
      </c>
      <c r="AH26" s="50" t="s">
        <v>160</v>
      </c>
      <c r="AI26" s="50" t="s">
        <v>73</v>
      </c>
      <c r="AJ26" s="50" t="s">
        <v>74</v>
      </c>
      <c r="AK26" s="50" t="s">
        <v>188</v>
      </c>
      <c r="AL26" s="50" t="s">
        <v>189</v>
      </c>
      <c r="AM26" s="50" t="s">
        <v>190</v>
      </c>
      <c r="AN26" s="50" t="s">
        <v>191</v>
      </c>
      <c r="AO26" s="50" t="s">
        <v>192</v>
      </c>
      <c r="AP26" s="50" t="s">
        <v>193</v>
      </c>
    </row>
    <row r="27" spans="1:42">
      <c r="B27" s="50" t="s">
        <v>194</v>
      </c>
      <c r="C27" s="50" t="s">
        <v>44</v>
      </c>
      <c r="E27" s="50" t="s">
        <v>131</v>
      </c>
      <c r="K27" s="50" t="s">
        <v>195</v>
      </c>
      <c r="L27" s="50" t="s">
        <v>196</v>
      </c>
      <c r="M27" s="50" t="s">
        <v>197</v>
      </c>
      <c r="N27" s="50" t="s">
        <v>198</v>
      </c>
      <c r="O27" s="50" t="s">
        <v>199</v>
      </c>
      <c r="P27" s="50" t="s">
        <v>200</v>
      </c>
      <c r="Q27" s="50" t="s">
        <v>201</v>
      </c>
      <c r="S27" s="50" t="s">
        <v>200</v>
      </c>
      <c r="T27" s="50" t="s">
        <v>202</v>
      </c>
      <c r="V27" s="50" t="s">
        <v>203</v>
      </c>
      <c r="W27" s="50" t="s">
        <v>204</v>
      </c>
      <c r="X27" s="50" t="s">
        <v>238</v>
      </c>
      <c r="Y27" s="50" t="s">
        <v>205</v>
      </c>
      <c r="Z27" s="50" t="s">
        <v>239</v>
      </c>
      <c r="AA27" s="50" t="s">
        <v>206</v>
      </c>
      <c r="AB27" s="50" t="s">
        <v>240</v>
      </c>
      <c r="AC27" s="50" t="s">
        <v>207</v>
      </c>
    </row>
    <row r="28" spans="1:42">
      <c r="B28" s="50" t="s">
        <v>208</v>
      </c>
      <c r="C28" s="50" t="s">
        <v>45</v>
      </c>
      <c r="E28" s="50" t="s">
        <v>148</v>
      </c>
      <c r="K28" s="50" t="s">
        <v>209</v>
      </c>
      <c r="L28" s="50" t="s">
        <v>210</v>
      </c>
      <c r="M28" s="50" t="s">
        <v>211</v>
      </c>
      <c r="N28" s="50" t="s">
        <v>212</v>
      </c>
      <c r="O28" s="50" t="s">
        <v>213</v>
      </c>
      <c r="P28" s="50" t="s">
        <v>214</v>
      </c>
      <c r="Q28" s="50" t="s">
        <v>215</v>
      </c>
      <c r="S28" s="50" t="s">
        <v>214</v>
      </c>
      <c r="T28" s="50" t="s">
        <v>216</v>
      </c>
      <c r="V28" s="50" t="s">
        <v>217</v>
      </c>
      <c r="W28" s="50" t="s">
        <v>218</v>
      </c>
      <c r="X28" s="50" t="s">
        <v>241</v>
      </c>
      <c r="Y28" s="50" t="s">
        <v>219</v>
      </c>
      <c r="Z28" s="50" t="s">
        <v>242</v>
      </c>
      <c r="AA28" s="50" t="s">
        <v>220</v>
      </c>
      <c r="AB28" s="50" t="s">
        <v>243</v>
      </c>
      <c r="AC28" s="50" t="s">
        <v>221</v>
      </c>
    </row>
    <row r="30" spans="1:42">
      <c r="AB30" s="50" t="s">
        <v>244</v>
      </c>
      <c r="AC30" s="50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2025-07-05T14:46:02Z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