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13_ncr:1_{40633B76-020C-430F-9F49-725292D2A18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19" state="veryHidden" r:id="rId5"/>
    <sheet name="Sheet3" sheetId="20" state="veryHidden" r:id="rId6"/>
    <sheet name="Sheet4" sheetId="21" state="veryHidden" r:id="rId7"/>
    <sheet name="Sheet5" sheetId="22" state="veryHidden" r:id="rId8"/>
    <sheet name="Sheet6" sheetId="25" state="veryHidden" r:id="rId9"/>
    <sheet name="Sheet7" sheetId="2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K29" i="2"/>
  <c r="B29" i="2" s="1"/>
  <c r="L29" i="2"/>
  <c r="O29" i="2"/>
  <c r="P29" i="2"/>
  <c r="R29" i="2"/>
  <c r="S29" i="2"/>
  <c r="T29" i="2"/>
  <c r="X29" i="2"/>
  <c r="Y29" i="2"/>
  <c r="Z29" i="2"/>
  <c r="AA29" i="2"/>
  <c r="AC29" i="2"/>
  <c r="AE29" i="2"/>
  <c r="AH29" i="2"/>
  <c r="AK29" i="2"/>
  <c r="AL29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E26" i="2"/>
  <c r="K26" i="2"/>
  <c r="B26" i="2" s="1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K26" i="2"/>
  <c r="AL26" i="2"/>
  <c r="E27" i="2"/>
  <c r="K27" i="2"/>
  <c r="L27" i="2"/>
  <c r="O27" i="2"/>
  <c r="R27" i="2"/>
  <c r="S27" i="2"/>
  <c r="T27" i="2"/>
  <c r="V27" i="2"/>
  <c r="Y27" i="2"/>
  <c r="Z27" i="2"/>
  <c r="AA27" i="2"/>
  <c r="AB27" i="2"/>
  <c r="AD27" i="2"/>
  <c r="AE27" i="2"/>
  <c r="AF27" i="2"/>
  <c r="AG27" i="2"/>
  <c r="AH27" i="2"/>
  <c r="E28" i="2"/>
  <c r="K28" i="2"/>
  <c r="L28" i="2"/>
  <c r="O28" i="2"/>
  <c r="R28" i="2"/>
  <c r="S28" i="2"/>
  <c r="T28" i="2"/>
  <c r="V28" i="2"/>
  <c r="Y28" i="2"/>
  <c r="Z28" i="2"/>
  <c r="AA28" i="2"/>
  <c r="AB28" i="2"/>
  <c r="AD28" i="2"/>
  <c r="AE28" i="2"/>
  <c r="AF28" i="2"/>
  <c r="AG28" i="2"/>
  <c r="AH28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AC27" i="2" l="1"/>
  <c r="AC28" i="2"/>
  <c r="B24" i="2"/>
  <c r="B25" i="2"/>
  <c r="I6" i="2"/>
  <c r="D5" i="2"/>
  <c r="D4" i="2"/>
  <c r="E4" i="2" s="1"/>
  <c r="D6" i="2"/>
  <c r="E6" i="2" s="1"/>
  <c r="I5" i="2"/>
  <c r="C8" i="1"/>
  <c r="B28" i="2" l="1"/>
  <c r="E5" i="2"/>
  <c r="B27" i="2" l="1"/>
</calcChain>
</file>

<file path=xl/sharedStrings.xml><?xml version="1.0" encoding="utf-8"?>
<sst xmlns="http://schemas.openxmlformats.org/spreadsheetml/2006/main" count="1038" uniqueCount="333">
  <si>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</si>
  <si>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</si>
  <si>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</si>
  <si>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</si>
  <si>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</si>
  <si>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</si>
  <si>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</si>
  <si>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</si>
  <si>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</si>
  <si>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</si>
  <si>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</si>
  <si>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</si>
  <si>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</si>
  <si>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</si>
  <si>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</si>
  <si>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</si>
  <si>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</si>
  <si>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</si>
  <si>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</si>
  <si>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</si>
  <si>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</si>
  <si>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</si>
  <si>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</si>
  <si>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</si>
  <si>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</si>
  <si>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</si>
  <si>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</si>
  <si>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</si>
  <si>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</si>
  <si>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</si>
  <si>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</si>
  <si>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</si>
  <si>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</si>
  <si>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</si>
  <si>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</si>
  <si>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</si>
  <si>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</si>
  <si>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</si>
  <si>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</si>
  <si>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</si>
  <si>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</si>
  <si>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</si>
  <si>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</si>
  <si>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</si>
  <si>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</si>
  <si>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</si>
  <si>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</si>
  <si>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</si>
  <si>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</si>
  <si>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</si>
  <si>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</si>
  <si>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</si>
  <si>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</si>
  <si>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</si>
  <si>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</si>
  <si>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</si>
  <si>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</si>
  <si>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</si>
  <si>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</si>
  <si>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</si>
  <si>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</si>
  <si>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</si>
  <si>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</si>
  <si>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</si>
  <si>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</si>
  <si>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</si>
  <si>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</si>
  <si>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</si>
  <si>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</si>
  <si>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</si>
  <si>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</si>
  <si>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</si>
  <si>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</si>
  <si>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</si>
  <si>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</si>
  <si>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</si>
  <si>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</si>
  <si>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</si>
  <si>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</si>
  <si>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</si>
  <si>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</si>
  <si>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</si>
  <si>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</si>
  <si>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</si>
  <si>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</si>
  <si>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</si>
  <si>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</si>
  <si>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</si>
  <si>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</si>
  <si>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</si>
  <si>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</si>
  <si>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</si>
  <si>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</si>
  <si>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</si>
  <si>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</si>
  <si>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</si>
  <si>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</si>
  <si>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</si>
  <si>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</si>
  <si>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</si>
  <si>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</si>
  <si>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</si>
  <si>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</si>
  <si>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</si>
  <si>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</si>
  <si>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</si>
  <si>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</si>
  <si>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</si>
  <si>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</si>
  <si>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</si>
  <si>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</si>
  <si>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</si>
  <si>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</si>
  <si>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</si>
  <si>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</si>
  <si>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</si>
  <si>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</si>
  <si>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</si>
  <si>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</si>
  <si>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</si>
  <si>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</si>
  <si>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</si>
  <si>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</si>
  <si>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</si>
  <si>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</si>
  <si>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</si>
  <si>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</si>
  <si>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</si>
  <si>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</si>
  <si>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</si>
  <si>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</si>
  <si>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</si>
  <si>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</si>
  <si>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</si>
  <si>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</si>
  <si>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</si>
  <si>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</si>
  <si>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</si>
  <si>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</si>
  <si>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</si>
  <si>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=MONTH(N26)</t>
  </si>
  <si>
    <t>=YEAR(N26)</t>
  </si>
  <si>
    <t>=IF(K27="","Hide","Show")</t>
  </si>
  <si>
    <t>=MONTH(N27)</t>
  </si>
  <si>
    <t>=YEAR(N27)</t>
  </si>
  <si>
    <t>=IF(K28="","Hide","Show")</t>
  </si>
  <si>
    <t>=MONTH(N28)</t>
  </si>
  <si>
    <t>=YEAR(N28)</t>
  </si>
  <si>
    <t>=IF(K29="","Hide","Show")</t>
  </si>
  <si>
    <t>=IF(K30="","Hide","Show")</t>
  </si>
  <si>
    <t>="'CW0080-SGD','CY0036-SGD','CW0080-SGD','CS0167-SGD','CG0164-SGD'"</t>
  </si>
  <si>
    <t>Auto+Hide+HideSheet+Formulas=Sheet2,Sheet3+FormulasOnly</t>
  </si>
  <si>
    <t>Auto+Hide+Values+Formulas=Sheet4,Sheet5+FormulasOnly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</si>
  <si>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</si>
  <si>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</si>
  <si>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</si>
  <si>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</si>
  <si>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</si>
  <si>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</si>
  <si>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</si>
  <si>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</si>
  <si>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</si>
  <si>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</si>
  <si>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</si>
  <si>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</si>
  <si>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</si>
  <si>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</si>
  <si>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</si>
  <si>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</si>
  <si>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</si>
  <si>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</si>
  <si>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</si>
  <si>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</si>
  <si>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</si>
  <si>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</si>
  <si>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</si>
  <si>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</si>
  <si>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</si>
  <si>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</si>
  <si>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</si>
  <si>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</si>
  <si>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</si>
  <si>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</si>
  <si>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</si>
  <si>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</si>
  <si>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</si>
  <si>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</si>
  <si>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</si>
  <si>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</si>
  <si>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</si>
  <si>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</si>
  <si>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</si>
  <si>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</si>
  <si>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</si>
  <si>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</si>
  <si>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</si>
  <si>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</si>
  <si>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</si>
  <si>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</si>
  <si>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</si>
  <si>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</si>
  <si>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</si>
  <si>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</si>
  <si>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</si>
  <si>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</si>
  <si>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</si>
  <si>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</si>
  <si>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</si>
  <si>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</si>
  <si>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</si>
  <si>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</si>
  <si>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</si>
  <si>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</si>
  <si>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</si>
  <si>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</si>
  <si>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</si>
  <si>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</si>
  <si>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</si>
  <si>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</si>
  <si>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</si>
  <si>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</si>
  <si>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</si>
  <si>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</si>
  <si>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</si>
  <si>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</si>
  <si>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</si>
  <si>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</si>
  <si>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=IFERROR(NF($E26,"U_MSPCN"),"-")</t>
  </si>
  <si>
    <t>=IFERROR(NF($E26,"U_PONo"),"-")</t>
  </si>
  <si>
    <t>=IFERROR(NF($E26,"U_PODate"),"-")</t>
  </si>
  <si>
    <t>=IFERROR(NF($E26,"DOCdate"),"-")</t>
  </si>
  <si>
    <t>=SUM(N26-V26)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</si>
  <si>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</si>
  <si>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</si>
  <si>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</si>
  <si>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</si>
  <si>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</si>
  <si>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</si>
  <si>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</si>
  <si>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</si>
  <si>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</si>
  <si>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</si>
  <si>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</si>
  <si>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</si>
  <si>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</si>
  <si>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</si>
  <si>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=IFERROR(NF($E27,"U_PONo"),"-")</t>
  </si>
  <si>
    <t>=IFERROR(NF($E27,"U_PODate"),"-")</t>
  </si>
  <si>
    <t>=IFERROR(NF($E27,"DOCdate"),"-")</t>
  </si>
  <si>
    <t>=SUM(N27-V27)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</si>
  <si>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</si>
  <si>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</si>
  <si>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</si>
  <si>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</si>
  <si>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</si>
  <si>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</si>
  <si>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=IFERROR(NF($E27,"U_BPurDisc"),"-")</t>
  </si>
  <si>
    <t>=IFERROR(NF($E27,"ADDRESS2"),"-")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</si>
  <si>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</si>
  <si>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</si>
  <si>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</si>
  <si>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</si>
  <si>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</si>
  <si>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</si>
  <si>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</si>
  <si>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</si>
  <si>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</si>
  <si>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</si>
  <si>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</si>
  <si>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</si>
  <si>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</si>
  <si>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=IFERROR(NF($E28,"U_PONo"),"-")</t>
  </si>
  <si>
    <t>=IFERROR(NF($E28,"U_PODate"),"-")</t>
  </si>
  <si>
    <t>=IFERROR(NF($E28,"DOCdate"),"-")</t>
  </si>
  <si>
    <t>=SUM(N28-V28)</t>
  </si>
  <si>
    <t>=IFERROR(NF($E28,"ITEMCODE"),"-")</t>
  </si>
  <si>
    <t>=IFERROR(NF($E28,"ITEMNAME"),"-")</t>
  </si>
  <si>
    <t>=IFERROR(NF($E28,"MEMO"),"-")</t>
  </si>
  <si>
    <t>=IFERROR(NF($E28,"QUANTITY"),"-")</t>
  </si>
  <si>
    <t>=IFERROR(AD28/AB28,0)</t>
  </si>
  <si>
    <t>=IFERROR(NF($E28,"LINETOTAL"),"-")</t>
  </si>
  <si>
    <t>=IFERROR(NF($E28,"U_BPurDisc"),"-")</t>
  </si>
  <si>
    <t>=IFERROR(NF($E28,"ADDRESS2"),"-")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</si>
  <si>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</si>
  <si>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</si>
  <si>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</si>
  <si>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</si>
  <si>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</si>
  <si>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</si>
  <si>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</si>
  <si>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</si>
  <si>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</si>
  <si>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</si>
  <si>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</si>
  <si>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</si>
  <si>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</si>
  <si>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</si>
  <si>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</si>
  <si>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</si>
  <si>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</si>
  <si>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</si>
  <si>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=IFERROR(NF($E29,"ADDRESS2"),"-")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</si>
  <si>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</si>
  <si>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</si>
  <si>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</si>
  <si>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</si>
  <si>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</si>
  <si>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</si>
  <si>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=IFERROR(NF($E30,"ITEMCODE"),"-")</t>
  </si>
  <si>
    <t>=IFERROR(NF($E30,"ITEMNAME"),"-")</t>
  </si>
  <si>
    <t>=IFERROR(NF($E30,"MEMO"),"-")</t>
  </si>
  <si>
    <t>=IFERROR(NF($E30,"QUANTITY"),"-")</t>
  </si>
  <si>
    <t>=IFERROR(AD30/AB30,0)</t>
  </si>
  <si>
    <t>=IFERROR(NF($E30,"LINETOTAL"),"-")</t>
  </si>
  <si>
    <t>=IFERROR(NF($E30,"ADDRESS2"),"-")</t>
  </si>
  <si>
    <t>="01/06/2025"</t>
  </si>
  <si>
    <t>="30/06/2025"</t>
  </si>
  <si>
    <t>="""UICACS"","""",""SQL="",""2=DOCNUM"",""33039043"",""14=CUSTREF"",""2025100928"",""14=U_CUSTREF"",""2025100928"",""15=DOCDATE"",""6/6/2025"",""15=TAXDATE"",""6/6/2025"",""14=CARDCODE"",""CS0167-SGD"",""14=CARDNAME"",""ST LUKE'S HOSPITAL"",""14=ITEMCODE"",""MSEP2-27380GLP"",""14=ITEMNAME"",""MS O"&amp;"FFICE STANDARD 2024 SLNG LTSC"",""10=QUANTITY"",""2.000000"",""14=U_PONO"",""957392"",""15=U_PODATE"",""5/6/2025"",""10=U_TLINTCOS"",""0.000000"",""2=SLPCODE"",""132"",""14=SLPNAME"",""E0001-CS"",""14=MEMO"",""WENDY KUM CHIOU SZE"",""14=CONTACTNAME"",""JULIETTE LIM"",""10=LINETOTAL"",""896."&amp;"940000"",""14=U_ENR"","""",""14=U_MSENR"",""S7138270"",""14=U_MSPCN"",""B816AA67"",""14=ADDRESS2"",""ST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juliettelim@stluke.org.s"&amp;"g"""</t>
  </si>
  <si>
    <t>="""UICACS"","""",""SQL="",""2=DOCNUM"",""33039102"",""14=CUSTREF"",""2025100960"",""14=U_CUSTREF"",""2025100960"",""15=DOCDATE"",""12/6/2025"",""15=TAXDATE"",""12/6/2025"",""14=CARDCODE"",""CS0167-SGD"",""14=CARDNAME"",""ST LUKE'S HOSPITAL"",""14=ITEMCODE"",""MSEP2-27380GLP"",""14=ITEMNAME"",""MS"&amp;" OFFICE STANDARD 2024 SLNG LTSC"",""10=QUANTITY"",""1.000000"",""14=U_PONO"",""957443"",""15=U_PODATE"",""9/6/2025"",""10=U_TLINTCOS"",""0.000000"",""2=SLPCODE"",""132"",""14=SLPNAME"",""E0001-CS"",""14=MEMO"",""WENDY KUM CHIOU SZE"",""14=CONTACTNAME"",""JULIETTE LIM"",""10=LINETOTAL"",""44"&amp;"8.470000"",""14=U_ENR"","""",""14=U_MSENR"",""S7138270"",""14=U_MSPCN"",""B816AA67"",""14=ADDRESS2"",""ST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t>
  </si>
  <si>
    <t>="""UICACS"","""",""SQL="",""2=DOCNUM"",""33039103"",""14=CUSTREF"",""2025100968"",""14=U_CUSTREF"",""2025100968"",""15=DOCDATE"",""12/6/2025"",""15=TAXDATE"",""12/6/2025"",""14=CARDCODE"",""CS0167-SGD"",""14=CARDNAME"",""ST LUKE'S HOSPITAL"",""14=ITEMCODE"",""MSEP2-27380GLP"",""14=ITEMNAME"",""MS"&amp;" OFFICE STANDARD 2024 SLNG LTSC"",""10=QUANTITY"",""1.000000"",""14=U_PONO"",""957511"",""15=U_PODATE"",""11/6/2025"",""10=U_TLINTCOS"",""0.000000"",""2=SLPCODE"",""132"",""14=SLPNAME"",""E0001-CS"",""14=MEMO"",""WENDY KUM CHIOU SZE"",""14=CONTACTNAME"",""JULIETTE LIM"",""10=LINETOTAL"",""4"&amp;"48.470000"",""14=U_ENR"","""",""14=U_MSENR"",""S7138270"",""14=U_MSPCN"",""B816AA67"",""14=ADDRESS2"",""ST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juliettelim@stluke.or"&amp;"g.sg"""</t>
  </si>
  <si>
    <t>="""UICACS"","""",""SQL="",""2=DOCNUM"",""33039126"",""14=CUSTREF"",""7570000438"",""14=U_CUSTREF"",""7570000438"",""15=DOCDATE"",""13/6/2025"",""15=TAXDATE"",""13/6/2025"",""14=CARDCODE"",""CN0026-SGD"",""14=CARDNAME"",""NATIONAL HEALTHCARE GROUP PTE LTD"",""14=ITEMCODE"",""MSEP2-27495GLP"",""1"&amp;"4=ITEMNAME"",""MS PROJECT 2024 SLNG"",""10=QUANTITY"",""5.000000"",""14=U_PONO"",""957543"",""15=U_PODATE"",""12/6/2025"",""10=U_TLINTCOS"",""0.000000"",""2=SLPCODE"",""132"",""14=SLPNAME"",""E0001-CS"",""14=MEMO"",""WENDY KUM CHIOU SZE"",""14=CONTACTNAME"",""RACHEL KHOO"",""10=LINETOTAL"","""&amp;"3029.500000"",""14=U_ENR"","""",""14=U_MSENR"",""S7138270"",""14=U_MSPCN"",""45018483"",""14=ADDRESS2"",""AMIRULHUSNIL_x000D_NATIONAL HEALTHCARE GROUP PTE LTD 3 FUSIONOPOLIS LINK,#03-08, NEXUS @ONE-NORTH, SOUTH LOBBY SINGAPORE 138543_x000D_AMIRULHUSNIL BIN  MOHAMAMAD_x000D_TEL: _x000D_FAX: _x000D_EMA"&amp;"IL: Amirulhusnii_MOHAMAD@nhg.com.sg"""</t>
  </si>
  <si>
    <t>=IFERROR(NF($E29,"CONTACTNAME"),"-")</t>
  </si>
  <si>
    <t>=IFERROR(NF($E29,"U_PODATE"),"-")</t>
  </si>
  <si>
    <t>=IFERROR(NF($E29,"U_PONO"),"-")</t>
  </si>
  <si>
    <t>=IFERROR(NF($E30,"CONTACTNAME"),"-")</t>
  </si>
  <si>
    <t>=IFERROR(NF($E30,"U_PODATE"),"-")</t>
  </si>
  <si>
    <t>=IFERROR(NF($E30,"U_PONO"),"-")</t>
  </si>
  <si>
    <t>=SUBTOTAL(9,AC24:AC31)</t>
  </si>
  <si>
    <t>=SUBTOTAL(9,AD24:AD31)</t>
  </si>
  <si>
    <t>N/A</t>
  </si>
  <si>
    <t xml:space="preserve">Perpetual </t>
  </si>
  <si>
    <t>UIC PO No</t>
  </si>
  <si>
    <t>DELAY DUE TO LONGER PRICE VERIFICATION NEEDED AS THERE IS NO QUOTE REFERE3NCE BEING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</si>
</sst>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14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0" fontId="12" fillId="8" borderId="0" xfId="0" applyFont="1" applyFill="1" applyAlignment="1">
      <alignment vertical="top"/>
    </xf>
    <xf numFmtId="165" fontId="11" fillId="3" borderId="0" xfId="2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0" fillId="2" borderId="0" xfId="0" applyFill="1" applyAlignment="1">
      <alignment horizontal="left" vertical="top" wrapText="1"/>
    </xf>
    <xf numFmtId="167" fontId="0" fillId="2" borderId="0" xfId="0" applyNumberFormat="1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65" fontId="0" fillId="2" borderId="0" xfId="2" applyNumberFormat="1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7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65" fontId="0" fillId="0" borderId="0" xfId="2" applyNumberFormat="1" applyFont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6" borderId="0" xfId="0" applyFill="1" applyAlignment="1">
      <alignment horizontal="left" vertical="top" wrapText="1"/>
    </xf>
    <xf numFmtId="167" fontId="0" fillId="6" borderId="0" xfId="0" applyNumberFormat="1" applyFill="1" applyAlignment="1">
      <alignment horizontal="left" vertical="top"/>
    </xf>
    <xf numFmtId="14" fontId="0" fillId="6" borderId="0" xfId="0" applyNumberFormat="1" applyFill="1" applyAlignment="1">
      <alignment horizontal="left" vertical="top"/>
    </xf>
    <xf numFmtId="1" fontId="0" fillId="6" borderId="0" xfId="0" applyNumberFormat="1" applyFill="1" applyAlignment="1">
      <alignment horizontal="left" vertical="top"/>
    </xf>
    <xf numFmtId="165" fontId="0" fillId="6" borderId="0" xfId="2" applyNumberFormat="1" applyFont="1" applyFill="1" applyAlignment="1">
      <alignment horizontal="left" vertical="top"/>
    </xf>
    <xf numFmtId="0" fontId="4" fillId="0" borderId="0" xfId="1" applyFont="1" applyAlignment="1">
      <alignment horizontal="left" vertical="top"/>
    </xf>
    <xf numFmtId="14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11" fillId="3" borderId="0" xfId="0" applyNumberFormat="1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0" fontId="11" fillId="3" borderId="0" xfId="0" applyNumberFormat="1" applyFont="1" applyFill="1" applyAlignment="1">
      <alignment horizontal="left" vertical="center"/>
    </xf>
    <xf numFmtId="0" fontId="0" fillId="5" borderId="0" xfId="0" applyFill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13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left" vertical="top"/>
    </xf>
    <xf numFmtId="40" fontId="13" fillId="0" borderId="0" xfId="2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67" fontId="0" fillId="0" borderId="0" xfId="0" applyNumberFormat="1" applyAlignment="1">
      <alignment horizontal="left" vertical="center"/>
    </xf>
    <xf numFmtId="2" fontId="0" fillId="2" borderId="0" xfId="0" applyNumberFormat="1" applyFill="1" applyAlignment="1">
      <alignment horizontal="left" vertical="top"/>
    </xf>
    <xf numFmtId="2" fontId="0" fillId="0" borderId="0" xfId="0" applyNumberFormat="1" applyAlignment="1">
      <alignment horizontal="left" vertical="top"/>
    </xf>
    <xf numFmtId="2" fontId="0" fillId="6" borderId="0" xfId="0" applyNumberFormat="1" applyFill="1" applyAlignment="1">
      <alignment horizontal="left" vertical="top"/>
    </xf>
    <xf numFmtId="2" fontId="4" fillId="0" borderId="0" xfId="1" applyNumberFormat="1" applyFont="1" applyAlignment="1">
      <alignment horizontal="left" vertical="top"/>
    </xf>
    <xf numFmtId="2" fontId="11" fillId="3" borderId="0" xfId="2" applyNumberFormat="1" applyFont="1" applyFill="1" applyAlignment="1">
      <alignment horizontal="left" vertical="center"/>
    </xf>
    <xf numFmtId="2" fontId="0" fillId="0" borderId="0" xfId="2" applyNumberFormat="1" applyFont="1" applyAlignment="1">
      <alignment horizontal="left" vertical="top"/>
    </xf>
    <xf numFmtId="2" fontId="5" fillId="0" borderId="0" xfId="2" applyNumberFormat="1" applyFont="1" applyAlignment="1">
      <alignment horizontal="left" vertical="top"/>
    </xf>
    <xf numFmtId="2" fontId="13" fillId="0" borderId="0" xfId="0" applyNumberFormat="1" applyFont="1" applyAlignment="1">
      <alignment horizontal="left" vertical="top"/>
    </xf>
    <xf numFmtId="164" fontId="0" fillId="2" borderId="0" xfId="2" applyFont="1" applyFill="1" applyAlignment="1">
      <alignment horizontal="left" vertical="top"/>
    </xf>
    <xf numFmtId="164" fontId="0" fillId="0" borderId="0" xfId="2" applyFont="1" applyAlignment="1">
      <alignment horizontal="left" vertical="top"/>
    </xf>
    <xf numFmtId="164" fontId="0" fillId="6" borderId="0" xfId="2" applyFont="1" applyFill="1" applyAlignment="1">
      <alignment horizontal="left" vertical="top"/>
    </xf>
    <xf numFmtId="164" fontId="4" fillId="0" borderId="0" xfId="2" applyFont="1" applyAlignment="1">
      <alignment horizontal="left" vertical="top"/>
    </xf>
    <xf numFmtId="164" fontId="11" fillId="3" borderId="0" xfId="2" applyFont="1" applyFill="1" applyAlignment="1">
      <alignment horizontal="left" vertical="center" wrapText="1"/>
    </xf>
    <xf numFmtId="164" fontId="13" fillId="0" borderId="0" xfId="2" applyFont="1" applyAlignment="1">
      <alignment horizontal="left" vertical="top"/>
    </xf>
    <xf numFmtId="164" fontId="0" fillId="0" borderId="0" xfId="2" applyFont="1" applyAlignment="1">
      <alignment horizontal="left" vertical="center"/>
    </xf>
    <xf numFmtId="0" fontId="8" fillId="0" borderId="0" xfId="1" applyFont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153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"01/06/2025"</f>
        <v>01/06/2025</v>
      </c>
    </row>
    <row r="4" spans="1:5">
      <c r="A4" s="1" t="s">
        <v>0</v>
      </c>
      <c r="B4" s="4" t="s">
        <v>6</v>
      </c>
      <c r="C4" s="5" t="str">
        <f>"30/06/2025"</f>
        <v>30/06/2025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01/Jun/2025..30/Jun/2025</v>
      </c>
    </row>
    <row r="9" spans="1:5">
      <c r="A9" s="1" t="s">
        <v>9</v>
      </c>
      <c r="C9" s="3" t="str">
        <f>TEXT($C$3,"yyyyMMdd") &amp; ".." &amp; TEXT($C$4,"yyyyMMdd")</f>
        <v>20250601..20250630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"'CW0080-SGD','CY0036-SGD','CW0080-SGD','CS0167-SGD','CG0164-SGD'"</f>
        <v>'CW0080-SGD','CY0036-SGD','CW0080-SGD','CS0167-SGD','CG0164-SGD'</v>
      </c>
    </row>
    <row r="23" spans="3:7">
      <c r="C23" s="19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0"/>
    </row>
    <row r="28" spans="3:7">
      <c r="G28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6810-7B1A-4011-81D1-DF56748D9622}">
  <dimension ref="A1:AP32"/>
  <sheetViews>
    <sheetView workbookViewId="0"/>
  </sheetViews>
  <sheetFormatPr defaultRowHeight="15"/>
  <sheetData>
    <row r="1" spans="1:33">
      <c r="A1" s="25" t="s">
        <v>156</v>
      </c>
      <c r="B1" s="25" t="s">
        <v>46</v>
      </c>
      <c r="C1" s="25" t="s">
        <v>7</v>
      </c>
      <c r="D1" s="25" t="s">
        <v>7</v>
      </c>
      <c r="E1" s="25" t="s">
        <v>7</v>
      </c>
      <c r="F1" s="25" t="s">
        <v>7</v>
      </c>
      <c r="G1" s="25" t="s">
        <v>7</v>
      </c>
      <c r="H1" s="25" t="s">
        <v>7</v>
      </c>
      <c r="I1" s="25" t="s">
        <v>7</v>
      </c>
      <c r="J1" s="25" t="s">
        <v>53</v>
      </c>
      <c r="K1" s="25" t="s">
        <v>18</v>
      </c>
      <c r="L1" s="25" t="s">
        <v>18</v>
      </c>
      <c r="O1" s="25" t="s">
        <v>18</v>
      </c>
      <c r="P1" s="25" t="s">
        <v>18</v>
      </c>
      <c r="R1" s="25" t="s">
        <v>18</v>
      </c>
      <c r="S1" s="25" t="s">
        <v>18</v>
      </c>
      <c r="T1" s="25" t="s">
        <v>18</v>
      </c>
      <c r="V1" s="25" t="s">
        <v>18</v>
      </c>
      <c r="W1" s="25" t="s">
        <v>18</v>
      </c>
      <c r="Y1" s="25" t="s">
        <v>7</v>
      </c>
      <c r="Z1" s="25" t="s">
        <v>7</v>
      </c>
      <c r="AA1" s="25" t="s">
        <v>18</v>
      </c>
      <c r="AB1" s="25" t="s">
        <v>18</v>
      </c>
      <c r="AE1" s="25" t="s">
        <v>18</v>
      </c>
      <c r="AG1" s="25" t="s">
        <v>18</v>
      </c>
    </row>
    <row r="2" spans="1:33">
      <c r="A2" s="25" t="s">
        <v>7</v>
      </c>
      <c r="D2" s="25" t="s">
        <v>19</v>
      </c>
      <c r="E2" s="25" t="s">
        <v>112</v>
      </c>
    </row>
    <row r="3" spans="1:33">
      <c r="A3" s="25" t="s">
        <v>7</v>
      </c>
      <c r="D3" s="25" t="s">
        <v>22</v>
      </c>
      <c r="E3" s="25" t="s">
        <v>20</v>
      </c>
      <c r="F3" s="25" t="s">
        <v>21</v>
      </c>
      <c r="G3" s="25" t="s">
        <v>23</v>
      </c>
      <c r="H3" s="25" t="s">
        <v>47</v>
      </c>
      <c r="I3" s="25" t="s">
        <v>24</v>
      </c>
    </row>
    <row r="4" spans="1:33">
      <c r="A4" s="25" t="s">
        <v>7</v>
      </c>
      <c r="C4" s="25" t="s">
        <v>11</v>
      </c>
      <c r="D4" s="25" t="s">
        <v>113</v>
      </c>
      <c r="E4" s="25" t="s">
        <v>114</v>
      </c>
      <c r="F4" s="25" t="s">
        <v>51</v>
      </c>
      <c r="G4" s="25" t="s">
        <v>25</v>
      </c>
      <c r="H4" s="25" t="s">
        <v>115</v>
      </c>
    </row>
    <row r="5" spans="1:33">
      <c r="A5" s="25" t="s">
        <v>7</v>
      </c>
      <c r="C5" s="25" t="s">
        <v>10</v>
      </c>
      <c r="D5" s="25" t="s">
        <v>116</v>
      </c>
      <c r="E5" s="25" t="s">
        <v>117</v>
      </c>
      <c r="F5" s="25" t="s">
        <v>52</v>
      </c>
      <c r="G5" s="25" t="s">
        <v>25</v>
      </c>
      <c r="H5" s="25" t="s">
        <v>115</v>
      </c>
      <c r="I5" s="25" t="s">
        <v>118</v>
      </c>
    </row>
    <row r="6" spans="1:33">
      <c r="A6" s="25" t="s">
        <v>7</v>
      </c>
      <c r="C6" s="25" t="s">
        <v>41</v>
      </c>
      <c r="D6" s="25" t="s">
        <v>119</v>
      </c>
      <c r="E6" s="25" t="s">
        <v>120</v>
      </c>
      <c r="F6" s="25" t="s">
        <v>52</v>
      </c>
      <c r="G6" s="25" t="s">
        <v>25</v>
      </c>
      <c r="H6" s="25" t="s">
        <v>115</v>
      </c>
      <c r="I6" s="25" t="s">
        <v>121</v>
      </c>
    </row>
    <row r="7" spans="1:33">
      <c r="A7" s="25" t="s">
        <v>7</v>
      </c>
    </row>
    <row r="8" spans="1:33">
      <c r="A8" s="25" t="s">
        <v>7</v>
      </c>
    </row>
    <row r="9" spans="1:33">
      <c r="A9" s="25" t="s">
        <v>7</v>
      </c>
    </row>
    <row r="10" spans="1:33">
      <c r="A10" s="25" t="s">
        <v>7</v>
      </c>
    </row>
    <row r="11" spans="1:33">
      <c r="A11" s="25" t="s">
        <v>7</v>
      </c>
      <c r="C11" s="25" t="s">
        <v>27</v>
      </c>
      <c r="E11" s="25" t="s">
        <v>122</v>
      </c>
    </row>
    <row r="12" spans="1:33">
      <c r="A12" s="25" t="s">
        <v>7</v>
      </c>
      <c r="C12" s="25" t="s">
        <v>28</v>
      </c>
      <c r="E12" s="25" t="s">
        <v>123</v>
      </c>
    </row>
    <row r="13" spans="1:33">
      <c r="A13" s="25" t="s">
        <v>7</v>
      </c>
      <c r="C13" s="25" t="s">
        <v>42</v>
      </c>
      <c r="E13" s="25" t="s">
        <v>124</v>
      </c>
    </row>
    <row r="14" spans="1:33">
      <c r="A14" s="25" t="s">
        <v>7</v>
      </c>
      <c r="C14" s="25" t="s">
        <v>39</v>
      </c>
      <c r="E14" s="25" t="s">
        <v>125</v>
      </c>
    </row>
    <row r="15" spans="1:33">
      <c r="A15" s="25" t="s">
        <v>7</v>
      </c>
      <c r="C15" s="25" t="s">
        <v>43</v>
      </c>
      <c r="E15" s="25" t="s">
        <v>126</v>
      </c>
    </row>
    <row r="16" spans="1:33">
      <c r="A16" s="25" t="s">
        <v>7</v>
      </c>
      <c r="C16" s="25" t="s">
        <v>44</v>
      </c>
      <c r="E16" s="25" t="s">
        <v>127</v>
      </c>
    </row>
    <row r="17" spans="1:42">
      <c r="A17" s="25" t="s">
        <v>7</v>
      </c>
    </row>
    <row r="18" spans="1:42">
      <c r="A18" s="25" t="s">
        <v>7</v>
      </c>
    </row>
    <row r="21" spans="1:42">
      <c r="K21" s="25" t="s">
        <v>76</v>
      </c>
    </row>
    <row r="23" spans="1:42">
      <c r="E23" s="25" t="s">
        <v>29</v>
      </c>
      <c r="K23" s="25" t="s">
        <v>78</v>
      </c>
      <c r="L23" s="25" t="s">
        <v>79</v>
      </c>
      <c r="M23" s="25" t="s">
        <v>14</v>
      </c>
      <c r="N23" s="25" t="s">
        <v>16</v>
      </c>
      <c r="O23" s="25" t="s">
        <v>30</v>
      </c>
      <c r="P23" s="25" t="s">
        <v>98</v>
      </c>
      <c r="Q23" s="25" t="s">
        <v>80</v>
      </c>
      <c r="R23" s="25" t="s">
        <v>31</v>
      </c>
      <c r="S23" s="25" t="s">
        <v>38</v>
      </c>
      <c r="T23" s="25" t="s">
        <v>34</v>
      </c>
      <c r="U23" s="25" t="s">
        <v>15</v>
      </c>
      <c r="V23" s="25" t="s">
        <v>17</v>
      </c>
      <c r="W23" s="25" t="s">
        <v>81</v>
      </c>
      <c r="X23" s="25" t="s">
        <v>82</v>
      </c>
      <c r="Y23" s="25" t="s">
        <v>36</v>
      </c>
      <c r="Z23" s="25" t="s">
        <v>12</v>
      </c>
      <c r="AA23" s="25" t="s">
        <v>32</v>
      </c>
      <c r="AB23" s="25" t="s">
        <v>13</v>
      </c>
      <c r="AC23" s="25" t="s">
        <v>57</v>
      </c>
      <c r="AD23" s="25" t="s">
        <v>58</v>
      </c>
      <c r="AE23" s="25" t="s">
        <v>83</v>
      </c>
      <c r="AF23" s="25" t="s">
        <v>84</v>
      </c>
      <c r="AG23" s="25" t="s">
        <v>85</v>
      </c>
      <c r="AH23" s="25" t="s">
        <v>86</v>
      </c>
      <c r="AI23" s="25" t="s">
        <v>87</v>
      </c>
      <c r="AJ23" s="25" t="s">
        <v>88</v>
      </c>
      <c r="AK23" s="25" t="s">
        <v>89</v>
      </c>
      <c r="AL23" s="25" t="s">
        <v>90</v>
      </c>
      <c r="AM23" s="25" t="s">
        <v>91</v>
      </c>
      <c r="AN23" s="25" t="s">
        <v>92</v>
      </c>
      <c r="AO23" s="25" t="s">
        <v>93</v>
      </c>
      <c r="AP23" s="25" t="s">
        <v>94</v>
      </c>
    </row>
    <row r="24" spans="1:42">
      <c r="B24" s="25" t="s">
        <v>128</v>
      </c>
      <c r="C24" s="25" t="s">
        <v>48</v>
      </c>
      <c r="E24" s="25" t="s">
        <v>129</v>
      </c>
      <c r="K24" s="25" t="s">
        <v>130</v>
      </c>
      <c r="L24" s="25" t="s">
        <v>131</v>
      </c>
      <c r="M24" s="25" t="s">
        <v>157</v>
      </c>
      <c r="N24" s="25" t="s">
        <v>158</v>
      </c>
      <c r="O24" s="25" t="s">
        <v>159</v>
      </c>
      <c r="P24" s="25" t="s">
        <v>160</v>
      </c>
      <c r="R24" s="25" t="s">
        <v>161</v>
      </c>
      <c r="S24" s="25" t="s">
        <v>162</v>
      </c>
      <c r="T24" s="25" t="s">
        <v>163</v>
      </c>
      <c r="U24" s="25" t="s">
        <v>164</v>
      </c>
      <c r="V24" s="25" t="s">
        <v>165</v>
      </c>
      <c r="W24" s="25" t="s">
        <v>166</v>
      </c>
      <c r="X24" s="25" t="s">
        <v>167</v>
      </c>
      <c r="Y24" s="25" t="s">
        <v>168</v>
      </c>
      <c r="Z24" s="25" t="s">
        <v>169</v>
      </c>
      <c r="AA24" s="25" t="s">
        <v>170</v>
      </c>
      <c r="AB24" s="25" t="s">
        <v>171</v>
      </c>
      <c r="AC24" s="25" t="s">
        <v>172</v>
      </c>
      <c r="AD24" s="25" t="s">
        <v>173</v>
      </c>
      <c r="AE24" s="25" t="s">
        <v>174</v>
      </c>
      <c r="AF24" s="25" t="s">
        <v>173</v>
      </c>
      <c r="AG24" s="25" t="s">
        <v>96</v>
      </c>
      <c r="AH24" s="25" t="s">
        <v>175</v>
      </c>
      <c r="AI24" s="25" t="s">
        <v>95</v>
      </c>
      <c r="AJ24" s="25" t="s">
        <v>97</v>
      </c>
      <c r="AK24" s="25" t="s">
        <v>176</v>
      </c>
      <c r="AL24" s="25" t="s">
        <v>177</v>
      </c>
      <c r="AM24" s="25" t="s">
        <v>178</v>
      </c>
      <c r="AN24" s="25" t="s">
        <v>179</v>
      </c>
      <c r="AO24" s="25" t="s">
        <v>180</v>
      </c>
      <c r="AP24" s="25" t="s">
        <v>181</v>
      </c>
    </row>
    <row r="25" spans="1:42">
      <c r="A25" s="25" t="s">
        <v>137</v>
      </c>
      <c r="B25" s="25" t="s">
        <v>132</v>
      </c>
      <c r="C25" s="25" t="s">
        <v>48</v>
      </c>
      <c r="E25" s="25" t="s">
        <v>317</v>
      </c>
      <c r="K25" s="25" t="s">
        <v>138</v>
      </c>
      <c r="L25" s="25" t="s">
        <v>139</v>
      </c>
      <c r="M25" s="25" t="s">
        <v>182</v>
      </c>
      <c r="N25" s="25" t="s">
        <v>183</v>
      </c>
      <c r="O25" s="25" t="s">
        <v>184</v>
      </c>
      <c r="P25" s="25" t="s">
        <v>215</v>
      </c>
      <c r="R25" s="25" t="s">
        <v>185</v>
      </c>
      <c r="S25" s="25" t="s">
        <v>186</v>
      </c>
      <c r="T25" s="25" t="s">
        <v>188</v>
      </c>
      <c r="U25" s="25" t="s">
        <v>216</v>
      </c>
      <c r="V25" s="25" t="s">
        <v>217</v>
      </c>
      <c r="W25" s="25" t="s">
        <v>218</v>
      </c>
      <c r="X25" s="25" t="s">
        <v>219</v>
      </c>
      <c r="Y25" s="25" t="s">
        <v>187</v>
      </c>
      <c r="Z25" s="25" t="s">
        <v>189</v>
      </c>
      <c r="AA25" s="25" t="s">
        <v>190</v>
      </c>
      <c r="AB25" s="25" t="s">
        <v>191</v>
      </c>
      <c r="AC25" s="25" t="s">
        <v>192</v>
      </c>
      <c r="AD25" s="25" t="s">
        <v>193</v>
      </c>
      <c r="AE25" s="25" t="s">
        <v>220</v>
      </c>
      <c r="AF25" s="25" t="s">
        <v>193</v>
      </c>
      <c r="AG25" s="25" t="s">
        <v>96</v>
      </c>
      <c r="AH25" s="25" t="s">
        <v>195</v>
      </c>
      <c r="AI25" s="25" t="s">
        <v>95</v>
      </c>
      <c r="AJ25" s="25" t="s">
        <v>97</v>
      </c>
      <c r="AK25" s="25" t="s">
        <v>221</v>
      </c>
      <c r="AL25" s="25" t="s">
        <v>222</v>
      </c>
      <c r="AM25" s="25" t="s">
        <v>223</v>
      </c>
      <c r="AN25" s="25" t="s">
        <v>224</v>
      </c>
      <c r="AO25" s="25" t="s">
        <v>225</v>
      </c>
      <c r="AP25" s="25" t="s">
        <v>226</v>
      </c>
    </row>
    <row r="26" spans="1:42">
      <c r="A26" s="25" t="s">
        <v>137</v>
      </c>
      <c r="B26" s="25" t="s">
        <v>134</v>
      </c>
      <c r="C26" s="25" t="s">
        <v>48</v>
      </c>
      <c r="E26" s="25" t="s">
        <v>318</v>
      </c>
      <c r="K26" s="25" t="s">
        <v>140</v>
      </c>
      <c r="L26" s="25" t="s">
        <v>141</v>
      </c>
      <c r="M26" s="25" t="s">
        <v>198</v>
      </c>
      <c r="N26" s="25" t="s">
        <v>199</v>
      </c>
      <c r="O26" s="25" t="s">
        <v>200</v>
      </c>
      <c r="P26" s="25" t="s">
        <v>227</v>
      </c>
      <c r="R26" s="25" t="s">
        <v>201</v>
      </c>
      <c r="S26" s="25" t="s">
        <v>202</v>
      </c>
      <c r="T26" s="25" t="s">
        <v>204</v>
      </c>
      <c r="U26" s="25" t="s">
        <v>228</v>
      </c>
      <c r="V26" s="25" t="s">
        <v>229</v>
      </c>
      <c r="W26" s="25" t="s">
        <v>230</v>
      </c>
      <c r="X26" s="25" t="s">
        <v>231</v>
      </c>
      <c r="Y26" s="25" t="s">
        <v>203</v>
      </c>
      <c r="Z26" s="25" t="s">
        <v>205</v>
      </c>
      <c r="AA26" s="25" t="s">
        <v>206</v>
      </c>
      <c r="AB26" s="25" t="s">
        <v>207</v>
      </c>
      <c r="AC26" s="25" t="s">
        <v>208</v>
      </c>
      <c r="AD26" s="25" t="s">
        <v>209</v>
      </c>
      <c r="AE26" s="25" t="s">
        <v>232</v>
      </c>
      <c r="AF26" s="25" t="s">
        <v>209</v>
      </c>
      <c r="AG26" s="25" t="s">
        <v>96</v>
      </c>
      <c r="AH26" s="25" t="s">
        <v>211</v>
      </c>
      <c r="AI26" s="25" t="s">
        <v>95</v>
      </c>
      <c r="AJ26" s="25" t="s">
        <v>97</v>
      </c>
      <c r="AK26" s="25" t="s">
        <v>233</v>
      </c>
      <c r="AL26" s="25" t="s">
        <v>234</v>
      </c>
      <c r="AM26" s="25" t="s">
        <v>235</v>
      </c>
      <c r="AN26" s="25" t="s">
        <v>236</v>
      </c>
      <c r="AO26" s="25" t="s">
        <v>237</v>
      </c>
      <c r="AP26" s="25" t="s">
        <v>238</v>
      </c>
    </row>
    <row r="27" spans="1:42">
      <c r="A27" s="25" t="s">
        <v>137</v>
      </c>
      <c r="B27" s="25" t="s">
        <v>142</v>
      </c>
      <c r="C27" s="25" t="s">
        <v>48</v>
      </c>
      <c r="E27" s="25" t="s">
        <v>319</v>
      </c>
      <c r="K27" s="25" t="s">
        <v>143</v>
      </c>
      <c r="L27" s="25" t="s">
        <v>144</v>
      </c>
      <c r="M27" s="25" t="s">
        <v>239</v>
      </c>
      <c r="N27" s="25" t="s">
        <v>240</v>
      </c>
      <c r="O27" s="25" t="s">
        <v>241</v>
      </c>
      <c r="P27" s="25" t="s">
        <v>242</v>
      </c>
      <c r="R27" s="25" t="s">
        <v>243</v>
      </c>
      <c r="S27" s="25" t="s">
        <v>244</v>
      </c>
      <c r="T27" s="25" t="s">
        <v>245</v>
      </c>
      <c r="U27" s="25" t="s">
        <v>246</v>
      </c>
      <c r="V27" s="25" t="s">
        <v>247</v>
      </c>
      <c r="W27" s="25" t="s">
        <v>248</v>
      </c>
      <c r="X27" s="25" t="s">
        <v>249</v>
      </c>
      <c r="Y27" s="25" t="s">
        <v>250</v>
      </c>
      <c r="Z27" s="25" t="s">
        <v>251</v>
      </c>
      <c r="AA27" s="25" t="s">
        <v>252</v>
      </c>
      <c r="AB27" s="25" t="s">
        <v>253</v>
      </c>
      <c r="AC27" s="25" t="s">
        <v>254</v>
      </c>
      <c r="AD27" s="25" t="s">
        <v>255</v>
      </c>
      <c r="AE27" s="25" t="s">
        <v>256</v>
      </c>
      <c r="AF27" s="25" t="s">
        <v>255</v>
      </c>
      <c r="AG27" s="25" t="s">
        <v>96</v>
      </c>
      <c r="AH27" s="25" t="s">
        <v>257</v>
      </c>
      <c r="AI27" s="25" t="s">
        <v>95</v>
      </c>
      <c r="AJ27" s="25" t="s">
        <v>97</v>
      </c>
      <c r="AK27" s="25" t="s">
        <v>258</v>
      </c>
      <c r="AL27" s="25" t="s">
        <v>259</v>
      </c>
      <c r="AM27" s="25" t="s">
        <v>260</v>
      </c>
      <c r="AN27" s="25" t="s">
        <v>261</v>
      </c>
      <c r="AO27" s="25" t="s">
        <v>262</v>
      </c>
      <c r="AP27" s="25" t="s">
        <v>263</v>
      </c>
    </row>
    <row r="28" spans="1:42">
      <c r="A28" s="25" t="s">
        <v>137</v>
      </c>
      <c r="B28" s="25" t="s">
        <v>145</v>
      </c>
      <c r="C28" s="25" t="s">
        <v>48</v>
      </c>
      <c r="E28" s="25" t="s">
        <v>320</v>
      </c>
      <c r="K28" s="25" t="s">
        <v>146</v>
      </c>
      <c r="L28" s="25" t="s">
        <v>147</v>
      </c>
      <c r="M28" s="25" t="s">
        <v>264</v>
      </c>
      <c r="N28" s="25" t="s">
        <v>265</v>
      </c>
      <c r="O28" s="25" t="s">
        <v>266</v>
      </c>
      <c r="P28" s="25" t="s">
        <v>267</v>
      </c>
      <c r="R28" s="25" t="s">
        <v>268</v>
      </c>
      <c r="S28" s="25" t="s">
        <v>269</v>
      </c>
      <c r="T28" s="25" t="s">
        <v>270</v>
      </c>
      <c r="U28" s="25" t="s">
        <v>271</v>
      </c>
      <c r="V28" s="25" t="s">
        <v>272</v>
      </c>
      <c r="W28" s="25" t="s">
        <v>273</v>
      </c>
      <c r="X28" s="25" t="s">
        <v>274</v>
      </c>
      <c r="Y28" s="25" t="s">
        <v>275</v>
      </c>
      <c r="Z28" s="25" t="s">
        <v>276</v>
      </c>
      <c r="AA28" s="25" t="s">
        <v>277</v>
      </c>
      <c r="AB28" s="25" t="s">
        <v>278</v>
      </c>
      <c r="AC28" s="25" t="s">
        <v>279</v>
      </c>
      <c r="AD28" s="25" t="s">
        <v>280</v>
      </c>
      <c r="AE28" s="25" t="s">
        <v>281</v>
      </c>
      <c r="AF28" s="25" t="s">
        <v>280</v>
      </c>
      <c r="AG28" s="25" t="s">
        <v>96</v>
      </c>
      <c r="AH28" s="25" t="s">
        <v>282</v>
      </c>
      <c r="AI28" s="25" t="s">
        <v>95</v>
      </c>
      <c r="AJ28" s="25" t="s">
        <v>97</v>
      </c>
      <c r="AK28" s="25" t="s">
        <v>283</v>
      </c>
      <c r="AL28" s="25" t="s">
        <v>284</v>
      </c>
      <c r="AM28" s="25" t="s">
        <v>285</v>
      </c>
      <c r="AN28" s="25" t="s">
        <v>286</v>
      </c>
      <c r="AO28" s="25" t="s">
        <v>287</v>
      </c>
      <c r="AP28" s="25" t="s">
        <v>288</v>
      </c>
    </row>
    <row r="29" spans="1:42">
      <c r="B29" s="25" t="s">
        <v>148</v>
      </c>
      <c r="C29" s="25" t="s">
        <v>49</v>
      </c>
      <c r="E29" s="25" t="s">
        <v>133</v>
      </c>
      <c r="K29" s="25" t="s">
        <v>289</v>
      </c>
      <c r="L29" s="25" t="s">
        <v>290</v>
      </c>
      <c r="O29" s="25" t="s">
        <v>291</v>
      </c>
      <c r="R29" s="25" t="s">
        <v>292</v>
      </c>
      <c r="S29" s="25" t="s">
        <v>293</v>
      </c>
      <c r="T29" s="25" t="s">
        <v>295</v>
      </c>
      <c r="V29" s="25" t="s">
        <v>294</v>
      </c>
      <c r="Y29" s="25" t="s">
        <v>295</v>
      </c>
      <c r="Z29" s="25" t="s">
        <v>296</v>
      </c>
      <c r="AA29" s="25" t="s">
        <v>297</v>
      </c>
      <c r="AB29" s="25" t="s">
        <v>298</v>
      </c>
      <c r="AC29" s="25" t="s">
        <v>299</v>
      </c>
      <c r="AD29" s="25" t="s">
        <v>300</v>
      </c>
      <c r="AE29" s="25" t="s">
        <v>321</v>
      </c>
      <c r="AF29" s="25" t="s">
        <v>301</v>
      </c>
      <c r="AG29" s="25" t="s">
        <v>322</v>
      </c>
      <c r="AH29" s="25" t="s">
        <v>323</v>
      </c>
    </row>
    <row r="30" spans="1:42">
      <c r="B30" s="25" t="s">
        <v>149</v>
      </c>
      <c r="C30" s="25" t="s">
        <v>50</v>
      </c>
      <c r="E30" s="25" t="s">
        <v>135</v>
      </c>
      <c r="K30" s="25" t="s">
        <v>302</v>
      </c>
      <c r="L30" s="25" t="s">
        <v>303</v>
      </c>
      <c r="O30" s="25" t="s">
        <v>304</v>
      </c>
      <c r="R30" s="25" t="s">
        <v>305</v>
      </c>
      <c r="S30" s="25" t="s">
        <v>306</v>
      </c>
      <c r="T30" s="25" t="s">
        <v>308</v>
      </c>
      <c r="V30" s="25" t="s">
        <v>307</v>
      </c>
      <c r="Y30" s="25" t="s">
        <v>308</v>
      </c>
      <c r="Z30" s="25" t="s">
        <v>309</v>
      </c>
      <c r="AA30" s="25" t="s">
        <v>310</v>
      </c>
      <c r="AB30" s="25" t="s">
        <v>311</v>
      </c>
      <c r="AC30" s="25" t="s">
        <v>312</v>
      </c>
      <c r="AD30" s="25" t="s">
        <v>313</v>
      </c>
      <c r="AE30" s="25" t="s">
        <v>324</v>
      </c>
      <c r="AF30" s="25" t="s">
        <v>314</v>
      </c>
      <c r="AG30" s="25" t="s">
        <v>325</v>
      </c>
      <c r="AH30" s="25" t="s">
        <v>326</v>
      </c>
    </row>
    <row r="32" spans="1:42">
      <c r="AC32" s="25" t="s">
        <v>327</v>
      </c>
      <c r="AD32" s="25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4"/>
  <sheetViews>
    <sheetView tabSelected="1" topLeftCell="U19" zoomScale="85" zoomScaleNormal="85" workbookViewId="0">
      <selection activeCell="AP29" sqref="AP29"/>
    </sheetView>
  </sheetViews>
  <sheetFormatPr defaultColWidth="9.140625" defaultRowHeight="15"/>
  <cols>
    <col min="1" max="2" width="17.7109375" style="2" hidden="1" customWidth="1"/>
    <col min="3" max="3" width="15.7109375" style="3" hidden="1" customWidth="1"/>
    <col min="4" max="4" width="20.85546875" style="3" hidden="1" customWidth="1"/>
    <col min="5" max="5" width="23.140625" style="3" hidden="1" customWidth="1"/>
    <col min="6" max="6" width="16.140625" style="3" hidden="1" customWidth="1"/>
    <col min="7" max="7" width="12.7109375" style="3" hidden="1" customWidth="1"/>
    <col min="8" max="8" width="9.140625" style="3" hidden="1" customWidth="1"/>
    <col min="9" max="9" width="20" style="30" hidden="1" customWidth="1"/>
    <col min="10" max="10" width="9.140625" style="3" hidden="1" customWidth="1"/>
    <col min="11" max="11" width="7.7109375" style="3" bestFit="1" customWidth="1"/>
    <col min="12" max="12" width="5.85546875" style="3" bestFit="1" customWidth="1"/>
    <col min="13" max="14" width="10.7109375" style="3" customWidth="1"/>
    <col min="15" max="15" width="16.28515625" style="31" bestFit="1" customWidth="1"/>
    <col min="16" max="16" width="9.7109375" style="31" bestFit="1" customWidth="1"/>
    <col min="17" max="17" width="7.5703125" style="31" customWidth="1"/>
    <col min="18" max="18" width="11.7109375" style="3" bestFit="1" customWidth="1"/>
    <col min="19" max="19" width="36.7109375" style="3" bestFit="1" customWidth="1"/>
    <col min="20" max="20" width="29" style="3" bestFit="1" customWidth="1"/>
    <col min="21" max="21" width="18.140625" style="3" customWidth="1"/>
    <col min="22" max="22" width="9.85546875" style="32" bestFit="1" customWidth="1"/>
    <col min="23" max="23" width="9.7109375" style="30" bestFit="1" customWidth="1"/>
    <col min="24" max="24" width="20.7109375" style="30" customWidth="1"/>
    <col min="25" max="25" width="5.140625" style="3" hidden="1" customWidth="1"/>
    <col min="26" max="26" width="4.42578125" style="3" hidden="1" customWidth="1"/>
    <col min="27" max="27" width="22.85546875" style="3" bestFit="1" customWidth="1"/>
    <col min="28" max="28" width="9.7109375" style="33" bestFit="1" customWidth="1"/>
    <col min="29" max="29" width="13.5703125" style="67" customWidth="1"/>
    <col min="30" max="30" width="10.5703125" style="33" bestFit="1" customWidth="1"/>
    <col min="31" max="31" width="9.5703125" style="3" bestFit="1" customWidth="1"/>
    <col min="32" max="32" width="20.7109375" style="75" customWidth="1"/>
    <col min="33" max="33" width="8.42578125" style="3" bestFit="1" customWidth="1"/>
    <col min="34" max="34" width="28.28515625" style="3" customWidth="1"/>
    <col min="35" max="35" width="11.28515625" style="34" bestFit="1" customWidth="1"/>
    <col min="36" max="36" width="14.85546875" style="34" customWidth="1"/>
    <col min="37" max="37" width="9.140625" style="3"/>
    <col min="38" max="38" width="12" style="3" customWidth="1"/>
    <col min="39" max="39" width="15.7109375" style="3" customWidth="1"/>
    <col min="40" max="40" width="15.28515625" style="3" customWidth="1"/>
    <col min="41" max="41" width="9.140625" style="3" customWidth="1"/>
    <col min="42" max="42" width="30.85546875" style="3" customWidth="1"/>
    <col min="43" max="16384" width="9.140625" style="3"/>
  </cols>
  <sheetData>
    <row r="1" spans="1:36" s="2" customFormat="1" hidden="1">
      <c r="A1" s="2" t="s">
        <v>155</v>
      </c>
      <c r="B1" s="2" t="s">
        <v>46</v>
      </c>
      <c r="C1" s="2" t="s">
        <v>7</v>
      </c>
      <c r="D1" s="2" t="s">
        <v>7</v>
      </c>
      <c r="E1" s="2" t="s">
        <v>7</v>
      </c>
      <c r="F1" s="2" t="s">
        <v>7</v>
      </c>
      <c r="G1" s="2" t="s">
        <v>7</v>
      </c>
      <c r="H1" s="2" t="s">
        <v>7</v>
      </c>
      <c r="I1" s="26" t="s">
        <v>7</v>
      </c>
      <c r="J1" s="2" t="s">
        <v>53</v>
      </c>
      <c r="K1" s="2" t="s">
        <v>18</v>
      </c>
      <c r="L1" s="2" t="s">
        <v>18</v>
      </c>
      <c r="O1" s="27" t="s">
        <v>18</v>
      </c>
      <c r="P1" s="27" t="s">
        <v>18</v>
      </c>
      <c r="Q1" s="27"/>
      <c r="R1" s="2" t="s">
        <v>18</v>
      </c>
      <c r="S1" s="2" t="s">
        <v>18</v>
      </c>
      <c r="T1" s="2" t="s">
        <v>18</v>
      </c>
      <c r="V1" s="28" t="s">
        <v>18</v>
      </c>
      <c r="W1" s="26" t="s">
        <v>18</v>
      </c>
      <c r="X1" s="26"/>
      <c r="Y1" s="2" t="s">
        <v>7</v>
      </c>
      <c r="Z1" s="2" t="s">
        <v>7</v>
      </c>
      <c r="AA1" s="2" t="s">
        <v>18</v>
      </c>
      <c r="AB1" s="2" t="s">
        <v>18</v>
      </c>
      <c r="AC1" s="66"/>
      <c r="AE1" s="2" t="s">
        <v>18</v>
      </c>
      <c r="AF1" s="74"/>
      <c r="AG1" s="2" t="s">
        <v>18</v>
      </c>
      <c r="AI1" s="29"/>
      <c r="AJ1" s="29"/>
    </row>
    <row r="2" spans="1:36" hidden="1">
      <c r="A2" s="2" t="s">
        <v>7</v>
      </c>
      <c r="D2" s="3" t="s">
        <v>19</v>
      </c>
      <c r="E2" s="3" t="str">
        <f>Option!$C$2</f>
        <v>UICACS</v>
      </c>
    </row>
    <row r="3" spans="1:36" hidden="1">
      <c r="A3" s="2" t="s">
        <v>7</v>
      </c>
      <c r="D3" s="35" t="s">
        <v>22</v>
      </c>
      <c r="E3" s="35" t="s">
        <v>20</v>
      </c>
      <c r="F3" s="35" t="s">
        <v>21</v>
      </c>
      <c r="G3" s="35" t="s">
        <v>23</v>
      </c>
      <c r="H3" s="35" t="s">
        <v>47</v>
      </c>
      <c r="I3" s="36" t="s">
        <v>24</v>
      </c>
    </row>
    <row r="4" spans="1:36" ht="15" hidden="1" customHeight="1">
      <c r="A4" s="2" t="s">
        <v>7</v>
      </c>
      <c r="C4" s="3" t="s">
        <v>11</v>
      </c>
      <c r="D4" s="30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</v>
      </c>
      <c r="E4" s="30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 ORDER BY DOCNUM, DOCDATE</v>
      </c>
      <c r="F4" s="30" t="s">
        <v>51</v>
      </c>
      <c r="G4" s="3" t="s">
        <v>25</v>
      </c>
      <c r="H4" s="3" t="str">
        <f>" ORDER BY DOCNUM, DOCDATE"</f>
        <v xml:space="preserve"> ORDER BY DOCNUM, DOCDATE</v>
      </c>
    </row>
    <row r="5" spans="1:36" ht="15" hidden="1" customHeight="1">
      <c r="A5" s="2" t="s">
        <v>7</v>
      </c>
      <c r="C5" s="3" t="s">
        <v>10</v>
      </c>
      <c r="D5" s="30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  <c r="E5" s="30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 ORDER BY DOCNUM, DOCDATE</v>
      </c>
      <c r="F5" s="30" t="s">
        <v>52</v>
      </c>
      <c r="G5" s="3" t="s">
        <v>25</v>
      </c>
      <c r="H5" s="3" t="str">
        <f>" ORDER BY DOCNUM, DOCDATE"</f>
        <v xml:space="preserve"> ORDER BY DOCNUM, DOCDATE</v>
      </c>
      <c r="I5" s="30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</row>
    <row r="6" spans="1:36" ht="15.75" hidden="1" customHeight="1">
      <c r="A6" s="2" t="s">
        <v>7</v>
      </c>
      <c r="C6" s="3" t="s">
        <v>41</v>
      </c>
      <c r="D6" s="30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  <c r="E6" s="30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 ORDER BY DOCNUM, DOCDATE</v>
      </c>
      <c r="F6" s="30" t="s">
        <v>52</v>
      </c>
      <c r="G6" s="3" t="s">
        <v>25</v>
      </c>
      <c r="H6" s="3" t="str">
        <f>" ORDER BY DOCNUM, DOCDATE"</f>
        <v xml:space="preserve"> ORDER BY DOCNUM, DOCDATE</v>
      </c>
      <c r="I6" s="30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</row>
    <row r="7" spans="1:36" hidden="1">
      <c r="A7" s="2" t="s">
        <v>7</v>
      </c>
    </row>
    <row r="8" spans="1:36" hidden="1">
      <c r="A8" s="2" t="s">
        <v>7</v>
      </c>
      <c r="K8" s="37"/>
    </row>
    <row r="9" spans="1:36" hidden="1">
      <c r="A9" s="2" t="s">
        <v>7</v>
      </c>
      <c r="K9" s="37"/>
    </row>
    <row r="10" spans="1:36" hidden="1">
      <c r="A10" s="2" t="s">
        <v>7</v>
      </c>
    </row>
    <row r="11" spans="1:36" hidden="1">
      <c r="A11" s="2" t="s">
        <v>7</v>
      </c>
      <c r="C11" s="3" t="s">
        <v>27</v>
      </c>
      <c r="E11" s="3" t="str">
        <f>Option!$C$9</f>
        <v>20250601..20250630</v>
      </c>
      <c r="K11" s="37"/>
    </row>
    <row r="12" spans="1:36" hidden="1">
      <c r="A12" s="2" t="s">
        <v>7</v>
      </c>
      <c r="C12" s="3" t="s">
        <v>28</v>
      </c>
      <c r="E12" s="3" t="str">
        <f>Option!$C$5</f>
        <v>*</v>
      </c>
      <c r="K12" s="37"/>
    </row>
    <row r="13" spans="1:36" hidden="1">
      <c r="A13" s="2" t="s">
        <v>7</v>
      </c>
      <c r="C13" s="3" t="s">
        <v>42</v>
      </c>
      <c r="E13" s="3" t="str">
        <f>Option!$C$10</f>
        <v>'S7138270','7138270' ,'s7138270'</v>
      </c>
      <c r="K13" s="37"/>
    </row>
    <row r="14" spans="1:36" hidden="1">
      <c r="A14" s="2" t="s">
        <v>7</v>
      </c>
      <c r="C14" s="3" t="s">
        <v>39</v>
      </c>
      <c r="E14" s="3" t="str">
        <f>Option!$C$11</f>
        <v>'S7138270','7138270' ,'s7138270'</v>
      </c>
      <c r="K14" s="37"/>
    </row>
    <row r="15" spans="1:36" hidden="1">
      <c r="A15" s="2" t="s">
        <v>7</v>
      </c>
      <c r="C15" s="3" t="s">
        <v>43</v>
      </c>
      <c r="E15" s="3" t="str">
        <f>Option!$C$12</f>
        <v>'MS'</v>
      </c>
      <c r="AG15" s="32"/>
    </row>
    <row r="16" spans="1:36" hidden="1">
      <c r="A16" s="2" t="s">
        <v>7</v>
      </c>
      <c r="C16" s="3" t="s">
        <v>44</v>
      </c>
      <c r="E16" s="3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</row>
    <row r="17" spans="1:45" hidden="1">
      <c r="A17" s="2" t="s">
        <v>7</v>
      </c>
    </row>
    <row r="18" spans="1:45" s="38" customFormat="1" hidden="1">
      <c r="A18" s="38" t="s">
        <v>7</v>
      </c>
      <c r="I18" s="39"/>
      <c r="O18" s="40"/>
      <c r="P18" s="40"/>
      <c r="Q18" s="40"/>
      <c r="V18" s="41"/>
      <c r="W18" s="39"/>
      <c r="X18" s="39"/>
      <c r="AB18" s="42"/>
      <c r="AC18" s="68"/>
      <c r="AD18" s="42"/>
      <c r="AF18" s="76"/>
      <c r="AI18" s="43"/>
      <c r="AJ18" s="43"/>
    </row>
    <row r="20" spans="1:45" ht="15.75"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  <c r="W20" s="46"/>
      <c r="X20" s="46"/>
      <c r="Y20" s="44"/>
      <c r="Z20" s="44"/>
      <c r="AA20" s="44"/>
      <c r="AB20" s="44"/>
      <c r="AC20" s="69"/>
      <c r="AD20" s="44"/>
      <c r="AE20" s="44"/>
      <c r="AF20" s="77"/>
      <c r="AG20" s="44"/>
      <c r="AH20" s="44"/>
    </row>
    <row r="21" spans="1:45" s="48" customFormat="1" ht="18.75">
      <c r="A21" s="47"/>
      <c r="B21" s="47"/>
      <c r="I21" s="49"/>
      <c r="K21" s="81" t="s">
        <v>76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50"/>
      <c r="AJ21" s="50"/>
    </row>
    <row r="22" spans="1:45" ht="15.75"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5"/>
      <c r="W22" s="46"/>
      <c r="X22" s="46"/>
      <c r="Y22" s="44"/>
      <c r="Z22" s="44"/>
      <c r="AA22" s="44"/>
      <c r="AB22" s="44"/>
      <c r="AC22" s="69"/>
      <c r="AD22" s="44"/>
      <c r="AE22" s="44"/>
      <c r="AF22" s="77"/>
      <c r="AG22" s="44"/>
      <c r="AH22" s="44"/>
    </row>
    <row r="23" spans="1:45" s="52" customFormat="1" ht="78.75">
      <c r="A23" s="51"/>
      <c r="B23" s="51"/>
      <c r="E23" s="53" t="s">
        <v>29</v>
      </c>
      <c r="I23" s="54"/>
      <c r="K23" s="21" t="s">
        <v>78</v>
      </c>
      <c r="L23" s="21" t="s">
        <v>79</v>
      </c>
      <c r="M23" s="21" t="s">
        <v>14</v>
      </c>
      <c r="N23" s="21" t="s">
        <v>16</v>
      </c>
      <c r="O23" s="55" t="s">
        <v>30</v>
      </c>
      <c r="P23" s="21" t="s">
        <v>98</v>
      </c>
      <c r="Q23" s="21" t="s">
        <v>80</v>
      </c>
      <c r="R23" s="21" t="s">
        <v>31</v>
      </c>
      <c r="S23" s="21" t="s">
        <v>38</v>
      </c>
      <c r="T23" s="21" t="s">
        <v>34</v>
      </c>
      <c r="U23" s="56" t="s">
        <v>331</v>
      </c>
      <c r="V23" s="56" t="s">
        <v>17</v>
      </c>
      <c r="W23" s="57" t="s">
        <v>81</v>
      </c>
      <c r="X23" s="57" t="s">
        <v>82</v>
      </c>
      <c r="Y23" s="58" t="s">
        <v>36</v>
      </c>
      <c r="Z23" s="58" t="s">
        <v>12</v>
      </c>
      <c r="AA23" s="21" t="s">
        <v>32</v>
      </c>
      <c r="AB23" s="21" t="s">
        <v>13</v>
      </c>
      <c r="AC23" s="70" t="s">
        <v>57</v>
      </c>
      <c r="AD23" s="22" t="s">
        <v>58</v>
      </c>
      <c r="AE23" s="20" t="s">
        <v>83</v>
      </c>
      <c r="AF23" s="78" t="s">
        <v>84</v>
      </c>
      <c r="AG23" s="20" t="s">
        <v>85</v>
      </c>
      <c r="AH23" s="20" t="s">
        <v>86</v>
      </c>
      <c r="AI23" s="57" t="s">
        <v>87</v>
      </c>
      <c r="AJ23" s="57" t="s">
        <v>88</v>
      </c>
      <c r="AK23" s="57" t="s">
        <v>89</v>
      </c>
      <c r="AL23" s="57" t="s">
        <v>90</v>
      </c>
      <c r="AM23" s="57" t="s">
        <v>91</v>
      </c>
      <c r="AN23" s="57" t="s">
        <v>92</v>
      </c>
      <c r="AO23" s="21" t="s">
        <v>93</v>
      </c>
      <c r="AP23" s="21" t="s">
        <v>94</v>
      </c>
    </row>
    <row r="24" spans="1:45">
      <c r="A24" s="2" t="s">
        <v>137</v>
      </c>
      <c r="B24" s="2" t="str">
        <f t="shared" ref="B24:B26" si="0">IF(K24="","Hide","Show")</f>
        <v>Show</v>
      </c>
      <c r="C24" s="3" t="s">
        <v>48</v>
      </c>
      <c r="E24" s="59" t="str">
        <f>"""UICACS"","""",""SQL="",""2=DOCNUM"",""33039043"",""14=CUSTREF"",""2025100928"",""14=U_CUSTREF"",""2025100928"",""15=DOCDATE"",""6/6/2025"",""15=TAXDATE"",""6/6/2025"",""14=CARDCODE"",""CS0167-SGD"",""14=CARDNAME"",""ST LUKE'S HOSPITAL"",""14=ITEMCODE"",""MSEP2-27380GLP"",""14=ITEMNAME"",""MS O"&amp;"FFICE STANDARD 2024 SLNG LTSC"",""10=QUANTITY"",""2.000000"",""14=U_PONO"",""957392"",""15=U_PODATE"",""5/6/2025"",""10=U_TLINTCOS"",""0.000000"",""2=SLPCODE"",""132"",""14=SLPNAME"",""E0001-CS"",""14=MEMO"",""WENDY KUM CHIOU SZE"",""14=CONTACTNAME"",""JULIETTE LIM"",""10=LINETOTAL"",""896."&amp;"940000"",""14=U_ENR"","""",""14=U_MSENR"",""S7138270"",""14=U_MSPCN"",""B816AA67"",""14=ADDRESS2"",""ST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juliettelim@stluke.org.s"&amp;"g"""</f>
        <v>"UICACS","","SQL=","2=DOCNUM","33039043","14=CUSTREF","2025100928","14=U_CUSTREF","2025100928","15=DOCDATE","6/6/2025","15=TAXDATE","6/6/2025","14=CARDCODE","CS0167-SGD","14=CARDNAME","ST LUKE'S HOSPITAL","14=ITEMCODE","MSEP2-27380GLP","14=ITEMNAME","MS OFFICE STANDARD 2024 SLNG LTSC","10=QUANTITY","2.000000","14=U_PONO","957392","15=U_PODATE","5/6/2025","10=U_TLINTCOS","0.000000","2=SLPCODE","132","14=SLPNAME","E0001-CS","14=MEMO","WENDY KUM CHIOU SZE","14=CONTACTNAME","JULIETTE LIM","10=LINETOTAL","896.940000","14=U_ENR","","14=U_MSENR","S7138270","14=U_MSPCN","B816AA67","14=ADDRESS2","ST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3">
        <f>MONTH(N24)</f>
        <v>6</v>
      </c>
      <c r="L24" s="3">
        <f>YEAR(N24)</f>
        <v>2025</v>
      </c>
      <c r="M24" s="3">
        <v>33039043</v>
      </c>
      <c r="N24" s="60">
        <v>45814</v>
      </c>
      <c r="O24" s="3" t="str">
        <f>"S7138270"</f>
        <v>S7138270</v>
      </c>
      <c r="P24" s="3" t="str">
        <f>"B816AA67"</f>
        <v>B816AA67</v>
      </c>
      <c r="Q24" s="3"/>
      <c r="R24" s="3" t="str">
        <f>"CS0167-SGD"</f>
        <v>CS0167-SGD</v>
      </c>
      <c r="S24" s="3" t="str">
        <f>"ST LUKE'S HOSPITAL"</f>
        <v>ST LUKE'S HOSPITAL</v>
      </c>
      <c r="T24" s="3" t="str">
        <f>"2025100928"</f>
        <v>2025100928</v>
      </c>
      <c r="U24" s="32" t="str">
        <f>"957392"</f>
        <v>957392</v>
      </c>
      <c r="V24" s="32">
        <v>45813</v>
      </c>
      <c r="W24" s="32">
        <v>45814</v>
      </c>
      <c r="X24" s="33">
        <f>SUM(N24-V24)</f>
        <v>1</v>
      </c>
      <c r="Y24" s="61" t="str">
        <f>"MSEP2-27380GLP"</f>
        <v>MSEP2-27380GLP</v>
      </c>
      <c r="Z24" s="61" t="str">
        <f>"MS OFFICE STANDARD 2024 SLNG LTSC"</f>
        <v>MS OFFICE STANDARD 2024 SLNG LTSC</v>
      </c>
      <c r="AA24" s="61" t="str">
        <f>"WENDY KUM CHIOU SZE"</f>
        <v>WENDY KUM CHIOU SZE</v>
      </c>
      <c r="AB24" s="33">
        <v>2</v>
      </c>
      <c r="AC24" s="71">
        <f t="shared" ref="AC24:AC29" si="1">IFERROR(AD24/AB24,0)</f>
        <v>448.47</v>
      </c>
      <c r="AD24" s="62">
        <v>896.94</v>
      </c>
      <c r="AE24" s="3" t="str">
        <f>"-"</f>
        <v>-</v>
      </c>
      <c r="AF24" s="79">
        <v>896.94</v>
      </c>
      <c r="AG24" s="60" t="s">
        <v>96</v>
      </c>
      <c r="AH24" s="23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4" s="62" t="s">
        <v>95</v>
      </c>
      <c r="AJ24" s="62" t="s">
        <v>97</v>
      </c>
      <c r="AK24" s="3" t="str">
        <f>"MSEP2-27380GLP"</f>
        <v>MSEP2-27380GLP</v>
      </c>
      <c r="AL24" s="3" t="str">
        <f>"MS OFFICE STANDARD 2024 SLNG LTSC"</f>
        <v>MS OFFICE STANDARD 2024 SLNG LTSC</v>
      </c>
      <c r="AM24" s="3" t="s">
        <v>330</v>
      </c>
      <c r="AN24" s="3" t="s">
        <v>329</v>
      </c>
      <c r="AO24" s="3" t="s">
        <v>329</v>
      </c>
      <c r="AP24" s="3" t="s">
        <v>329</v>
      </c>
    </row>
    <row r="25" spans="1:45">
      <c r="A25" s="2" t="s">
        <v>137</v>
      </c>
      <c r="B25" s="2" t="str">
        <f t="shared" si="0"/>
        <v>Show</v>
      </c>
      <c r="C25" s="3" t="s">
        <v>48</v>
      </c>
      <c r="E25" s="59" t="str">
        <f>"""UICACS"","""",""SQL="",""2=DOCNUM"",""33039102"",""14=CUSTREF"",""2025100960"",""14=U_CUSTREF"",""2025100960"",""15=DOCDATE"",""12/6/2025"",""15=TAXDATE"",""12/6/2025"",""14=CARDCODE"",""CS0167-SGD"",""14=CARDNAME"",""ST LUKE'S HOSPITAL"",""14=ITEMCODE"",""MSEP2-27380GLP"",""14=ITEMNAME"",""MS"&amp;" OFFICE STANDARD 2024 SLNG LTSC"",""10=QUANTITY"",""1.000000"",""14=U_PONO"",""957443"",""15=U_PODATE"",""9/6/2025"",""10=U_TLINTCOS"",""0.000000"",""2=SLPCODE"",""132"",""14=SLPNAME"",""E0001-CS"",""14=MEMO"",""WENDY KUM CHIOU SZE"",""14=CONTACTNAME"",""JULIETTE LIM"",""10=LINETOTAL"",""44"&amp;"8.470000"",""14=U_ENR"","""",""14=U_MSENR"",""S7138270"",""14=U_MSPCN"",""B816AA67"",""14=ADDRESS2"",""ST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f>
        <v>"UICACS","","SQL=","2=DOCNUM","33039102","14=CUSTREF","2025100960","14=U_CUSTREF","2025100960","15=DOCDATE","12/6/2025","15=TAXDATE","12/6/2025","14=CARDCODE","CS0167-SGD","14=CARDNAME","ST LUKE'S HOSPITAL","14=ITEMCODE","MSEP2-27380GLP","14=ITEMNAME","MS OFFICE STANDARD 2024 SLNG LTSC","10=QUANTITY","1.000000","14=U_PONO","957443","15=U_PODATE","9/6/2025","10=U_TLINTCOS","0.000000","2=SLPCODE","132","14=SLPNAME","E0001-CS","14=MEMO","WENDY KUM CHIOU SZE","14=CONTACTNAME","JULIETTE LIM","10=LINETOTAL","448.470000","14=U_ENR","","14=U_MSENR","S7138270","14=U_MSPCN","B816AA67","14=ADDRESS2","ST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3">
        <f>MONTH(N25)</f>
        <v>6</v>
      </c>
      <c r="L25" s="3">
        <f>YEAR(N25)</f>
        <v>2025</v>
      </c>
      <c r="M25" s="3">
        <v>33039102</v>
      </c>
      <c r="N25" s="60">
        <v>45820</v>
      </c>
      <c r="O25" s="3" t="str">
        <f>"S7138270"</f>
        <v>S7138270</v>
      </c>
      <c r="P25" s="3" t="str">
        <f>"B816AA67"</f>
        <v>B816AA67</v>
      </c>
      <c r="Q25" s="3"/>
      <c r="R25" s="3" t="str">
        <f>"CS0167-SGD"</f>
        <v>CS0167-SGD</v>
      </c>
      <c r="S25" s="3" t="str">
        <f>"ST LUKE'S HOSPITAL"</f>
        <v>ST LUKE'S HOSPITAL</v>
      </c>
      <c r="T25" s="3" t="str">
        <f>"2025100960"</f>
        <v>2025100960</v>
      </c>
      <c r="U25" s="32" t="str">
        <f>"957443"</f>
        <v>957443</v>
      </c>
      <c r="V25" s="32">
        <v>45817</v>
      </c>
      <c r="W25" s="32">
        <v>45820</v>
      </c>
      <c r="X25" s="33">
        <f>SUM(N25-V25)</f>
        <v>3</v>
      </c>
      <c r="Y25" s="61" t="str">
        <f>"MSEP2-27380GLP"</f>
        <v>MSEP2-27380GLP</v>
      </c>
      <c r="Z25" s="61" t="str">
        <f>"MS OFFICE STANDARD 2024 SLNG LTSC"</f>
        <v>MS OFFICE STANDARD 2024 SLNG LTSC</v>
      </c>
      <c r="AA25" s="61" t="str">
        <f>"WENDY KUM CHIOU SZE"</f>
        <v>WENDY KUM CHIOU SZE</v>
      </c>
      <c r="AB25" s="33">
        <v>1</v>
      </c>
      <c r="AC25" s="71">
        <f t="shared" si="1"/>
        <v>448.47</v>
      </c>
      <c r="AD25" s="62">
        <v>448.47</v>
      </c>
      <c r="AE25" s="3" t="str">
        <f>"-"</f>
        <v>-</v>
      </c>
      <c r="AF25" s="79">
        <v>448.47</v>
      </c>
      <c r="AG25" s="60" t="s">
        <v>96</v>
      </c>
      <c r="AH25" s="23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5" s="62" t="s">
        <v>95</v>
      </c>
      <c r="AJ25" s="62" t="s">
        <v>97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3" t="s">
        <v>330</v>
      </c>
      <c r="AN25" s="3" t="s">
        <v>329</v>
      </c>
      <c r="AO25" s="3" t="s">
        <v>329</v>
      </c>
      <c r="AP25" s="3" t="s">
        <v>329</v>
      </c>
    </row>
    <row r="26" spans="1:45">
      <c r="A26" s="2" t="s">
        <v>137</v>
      </c>
      <c r="B26" s="2" t="str">
        <f t="shared" si="0"/>
        <v>Show</v>
      </c>
      <c r="C26" s="3" t="s">
        <v>48</v>
      </c>
      <c r="E26" s="59" t="str">
        <f>"""UICACS"","""",""SQL="",""2=DOCNUM"",""33039103"",""14=CUSTREF"",""2025100968"",""14=U_CUSTREF"",""2025100968"",""15=DOCDATE"",""12/6/2025"",""15=TAXDATE"",""12/6/2025"",""14=CARDCODE"",""CS0167-SGD"",""14=CARDNAME"",""ST LUKE'S HOSPITAL"",""14=ITEMCODE"",""MSEP2-27380GLP"",""14=ITEMNAME"",""MS"&amp;" OFFICE STANDARD 2024 SLNG LTSC"",""10=QUANTITY"",""1.000000"",""14=U_PONO"",""957511"",""15=U_PODATE"",""11/6/2025"",""10=U_TLINTCOS"",""0.000000"",""2=SLPCODE"",""132"",""14=SLPNAME"",""E0001-CS"",""14=MEMO"",""WENDY KUM CHIOU SZE"",""14=CONTACTNAME"",""JULIETTE LIM"",""10=LINETOTAL"",""4"&amp;"48.470000"",""14=U_ENR"","""",""14=U_MSENR"",""S7138270"",""14=U_MSPCN"",""B816AA67"",""14=ADDRESS2"",""ST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juliettelim@stluke.or"&amp;"g.sg"""</f>
        <v>"UICACS","","SQL=","2=DOCNUM","33039103","14=CUSTREF","2025100968","14=U_CUSTREF","2025100968","15=DOCDATE","12/6/2025","15=TAXDATE","12/6/2025","14=CARDCODE","CS0167-SGD","14=CARDNAME","ST LUKE'S HOSPITAL","14=ITEMCODE","MSEP2-27380GLP","14=ITEMNAME","MS OFFICE STANDARD 2024 SLNG LTSC","10=QUANTITY","1.000000","14=U_PONO","957511","15=U_PODATE","11/6/2025","10=U_TLINTCOS","0.000000","2=SLPCODE","132","14=SLPNAME","E0001-CS","14=MEMO","WENDY KUM CHIOU SZE","14=CONTACTNAME","JULIETTE LIM","10=LINETOTAL","448.470000","14=U_ENR","","14=U_MSENR","S7138270","14=U_MSPCN","B816AA67","14=ADDRESS2","ST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6" s="3">
        <f>MONTH(N26)</f>
        <v>6</v>
      </c>
      <c r="L26" s="3">
        <f>YEAR(N26)</f>
        <v>2025</v>
      </c>
      <c r="M26" s="3">
        <v>33039103</v>
      </c>
      <c r="N26" s="60">
        <v>45820</v>
      </c>
      <c r="O26" s="3" t="str">
        <f>"S7138270"</f>
        <v>S7138270</v>
      </c>
      <c r="P26" s="3" t="str">
        <f>"B816AA67"</f>
        <v>B816AA67</v>
      </c>
      <c r="Q26" s="3"/>
      <c r="R26" s="3" t="str">
        <f>"CS0167-SGD"</f>
        <v>CS0167-SGD</v>
      </c>
      <c r="S26" s="3" t="str">
        <f>"ST LUKE'S HOSPITAL"</f>
        <v>ST LUKE'S HOSPITAL</v>
      </c>
      <c r="T26" s="3" t="str">
        <f>"2025100968"</f>
        <v>2025100968</v>
      </c>
      <c r="U26" s="32" t="str">
        <f>"957511"</f>
        <v>957511</v>
      </c>
      <c r="V26" s="32">
        <v>45819</v>
      </c>
      <c r="W26" s="32">
        <v>45820</v>
      </c>
      <c r="X26" s="33">
        <f>SUM(N26-V26)</f>
        <v>1</v>
      </c>
      <c r="Y26" s="61" t="str">
        <f>"MSEP2-27380GLP"</f>
        <v>MSEP2-27380GLP</v>
      </c>
      <c r="Z26" s="61" t="str">
        <f>"MS OFFICE STANDARD 2024 SLNG LTSC"</f>
        <v>MS OFFICE STANDARD 2024 SLNG LTSC</v>
      </c>
      <c r="AA26" s="61" t="str">
        <f>"WENDY KUM CHIOU SZE"</f>
        <v>WENDY KUM CHIOU SZE</v>
      </c>
      <c r="AB26" s="33">
        <v>1</v>
      </c>
      <c r="AC26" s="71">
        <f t="shared" si="1"/>
        <v>448.47</v>
      </c>
      <c r="AD26" s="62">
        <v>448.47</v>
      </c>
      <c r="AE26" s="3" t="str">
        <f>"-"</f>
        <v>-</v>
      </c>
      <c r="AF26" s="79">
        <v>448.47</v>
      </c>
      <c r="AG26" s="60" t="s">
        <v>96</v>
      </c>
      <c r="AH26" s="23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6" s="62" t="s">
        <v>95</v>
      </c>
      <c r="AJ26" s="62" t="s">
        <v>97</v>
      </c>
      <c r="AK26" s="3" t="str">
        <f>"MSEP2-27380GLP"</f>
        <v>MSEP2-27380GLP</v>
      </c>
      <c r="AL26" s="3" t="str">
        <f>"MS OFFICE STANDARD 2024 SLNG LTSC"</f>
        <v>MS OFFICE STANDARD 2024 SLNG LTSC</v>
      </c>
      <c r="AM26" s="3" t="s">
        <v>330</v>
      </c>
      <c r="AN26" s="3" t="s">
        <v>329</v>
      </c>
      <c r="AO26" s="3" t="s">
        <v>329</v>
      </c>
      <c r="AP26" s="3" t="s">
        <v>329</v>
      </c>
    </row>
    <row r="27" spans="1:45" hidden="1">
      <c r="B27" s="2" t="str">
        <f>IF(K27="","Hide","Show")</f>
        <v>Hide</v>
      </c>
      <c r="C27" s="3" t="s">
        <v>49</v>
      </c>
      <c r="E27" s="59" t="str">
        <f>""</f>
        <v/>
      </c>
      <c r="K27" s="3" t="str">
        <f>""</f>
        <v/>
      </c>
      <c r="L27" s="60" t="str">
        <f>""</f>
        <v/>
      </c>
      <c r="M27" s="60"/>
      <c r="N27" s="60"/>
      <c r="O27" s="3" t="str">
        <f>""</f>
        <v/>
      </c>
      <c r="P27" s="3"/>
      <c r="Q27" s="3"/>
      <c r="R27" s="3" t="str">
        <f>""</f>
        <v/>
      </c>
      <c r="S27" s="3" t="str">
        <f>""</f>
        <v/>
      </c>
      <c r="T27" s="3" t="str">
        <f>""</f>
        <v/>
      </c>
      <c r="V27" s="32" t="str">
        <f>""</f>
        <v/>
      </c>
      <c r="W27" s="64"/>
      <c r="X27" s="64"/>
      <c r="Y27" s="3" t="str">
        <f>""</f>
        <v/>
      </c>
      <c r="Z27" s="3" t="str">
        <f>""</f>
        <v/>
      </c>
      <c r="AA27" s="3" t="str">
        <f>""</f>
        <v/>
      </c>
      <c r="AB27" s="33" t="str">
        <f>""</f>
        <v/>
      </c>
      <c r="AC27" s="72">
        <f t="shared" si="1"/>
        <v>0</v>
      </c>
      <c r="AD27" s="62" t="str">
        <f>""</f>
        <v/>
      </c>
      <c r="AE27" s="3" t="str">
        <f>""</f>
        <v/>
      </c>
      <c r="AF27" s="75" t="str">
        <f>""</f>
        <v/>
      </c>
      <c r="AG27" s="60" t="str">
        <f>""</f>
        <v/>
      </c>
      <c r="AH27" s="3" t="str">
        <f>""</f>
        <v/>
      </c>
      <c r="AI27" s="62"/>
      <c r="AJ27" s="62"/>
    </row>
    <row r="28" spans="1:45" hidden="1">
      <c r="B28" s="2" t="str">
        <f>IF(K28="","Hide","Show")</f>
        <v>Hide</v>
      </c>
      <c r="C28" s="3" t="s">
        <v>50</v>
      </c>
      <c r="E28" s="59" t="str">
        <f>""</f>
        <v/>
      </c>
      <c r="K28" s="3" t="str">
        <f>""</f>
        <v/>
      </c>
      <c r="L28" s="60" t="str">
        <f>""</f>
        <v/>
      </c>
      <c r="M28" s="60"/>
      <c r="N28" s="60"/>
      <c r="O28" s="3" t="str">
        <f>""</f>
        <v/>
      </c>
      <c r="P28" s="3"/>
      <c r="Q28" s="3"/>
      <c r="R28" s="3" t="str">
        <f>""</f>
        <v/>
      </c>
      <c r="S28" s="3" t="str">
        <f>""</f>
        <v/>
      </c>
      <c r="T28" s="3" t="str">
        <f>""</f>
        <v/>
      </c>
      <c r="V28" s="32" t="str">
        <f>""</f>
        <v/>
      </c>
      <c r="W28" s="64"/>
      <c r="X28" s="64"/>
      <c r="Y28" s="3" t="str">
        <f>""</f>
        <v/>
      </c>
      <c r="Z28" s="3" t="str">
        <f>""</f>
        <v/>
      </c>
      <c r="AA28" s="3" t="str">
        <f>""</f>
        <v/>
      </c>
      <c r="AB28" s="33" t="str">
        <f>""</f>
        <v/>
      </c>
      <c r="AC28" s="72">
        <f t="shared" si="1"/>
        <v>0</v>
      </c>
      <c r="AD28" s="62" t="str">
        <f>""</f>
        <v/>
      </c>
      <c r="AE28" s="3" t="str">
        <f>""</f>
        <v/>
      </c>
      <c r="AF28" s="75" t="str">
        <f>""</f>
        <v/>
      </c>
      <c r="AG28" s="60" t="str">
        <f>""</f>
        <v/>
      </c>
      <c r="AH28" s="3" t="str">
        <f>""</f>
        <v/>
      </c>
      <c r="AI28" s="62"/>
      <c r="AJ28" s="62"/>
    </row>
    <row r="29" spans="1:45">
      <c r="A29" s="2" t="s">
        <v>137</v>
      </c>
      <c r="B29" s="2" t="str">
        <f>IF(K29="","Hide","Show")</f>
        <v>Show</v>
      </c>
      <c r="C29" s="3" t="s">
        <v>48</v>
      </c>
      <c r="E29" s="59" t="str">
        <f>"""UICACS"","""",""SQL="",""2=DOCNUM"",""33039253"",""14=CUSTREF"",""7562002307"",""14=U_CUSTREF"",""7562002307"",""15=DOCDATE"",""26/6/2025"",""15=TAXDATE"",""26/6/2025"",""14=CARDCODE"",""CA0362-SGD"",""14=CARDNAME"",""ALEXANDRA HOSPITAL"",""14=ITEMCODE"",""MSEP2-27348GLP"",""14=ITEMNAME"",""MS"&amp;" EXCEL 2024 SLNG LTSC"",""10=QUANTITY"",""1.000000"",""14=U_PONO"",""ESU957834"",""15=U_PODATE"","""",""10=U_TLINTCOS"",""0.000000"",""2=SLPCODE"",""101"",""14=SLPNAME"",""E0001-MM"",""14=MEMO"",""MELIZA MARQUEZ"",""14=CONTACTNAME"",""mmd_receiving_AH@nuhs.edu.sg"",""10=LINETOTAL"",""165.88"&amp;"0000"",""14=U_ENR"","""",""14=U_MSENR"",""S7138270"",""14=U_MSPCN"",""871D43D1"",""14=ADDRESS2"",""MATERIALS MANAGEMENT DEPT_x000D_ALEXANDRA HOSPITAL BLOCK 21, 378 ALEXANDRA ROAD  SINGAPORE 159964_x000D_DONNY TANG XIN_x000D_TEL: 63706014 / 86157661_x000D_FAX: _x000D_EMAIL: Donny_Tang_Xin@nuhs.edu.sg"""</f>
        <v>"UICACS","","SQL=","2=DOCNUM","33039253","14=CUSTREF","7562002307","14=U_CUSTREF","7562002307","15=DOCDATE","26/6/2025","15=TAXDATE","26/6/2025","14=CARDCODE","CA0362-SGD","14=CARDNAME","ALEXANDRA HOSPITAL","14=ITEMCODE","MSEP2-27348GLP","14=ITEMNAME","MS EXCEL 2024 SLNG LTSC","10=QUANTITY","1.000000","14=U_PONO","ESU957834","15=U_PODATE","","10=U_TLINTCOS","0.000000","2=SLPCODE","101","14=SLPNAME","E0001-MM","14=MEMO","MELIZA MARQUEZ","14=CONTACTNAME","mmd_receiving_AH@nuhs.edu.sg","10=LINETOTAL","165.880000","14=U_ENR","","14=U_MSENR","S7138270","14=U_MSPCN","871D43D1","14=ADDRESS2","MATERIALS MANAGEMENT DEPT_x000D_ALEXANDRA HOSPITAL BLOCK 21, 378 ALEXANDRA ROAD  SINGAPORE 159964_x000D_DONNY TANG XIN_x000D_TEL: 63706014 / 86157661_x000D_FAX: _x000D_EMAIL: Donny_Tang_Xin@nuhs.edu.sg"</v>
      </c>
      <c r="K29" s="3">
        <f>MONTH(N29)</f>
        <v>6</v>
      </c>
      <c r="L29" s="3">
        <f>YEAR(N29)</f>
        <v>2025</v>
      </c>
      <c r="M29" s="3">
        <v>33039253</v>
      </c>
      <c r="N29" s="60">
        <v>45834</v>
      </c>
      <c r="O29" s="3" t="str">
        <f>"S7138270"</f>
        <v>S7138270</v>
      </c>
      <c r="P29" s="3" t="str">
        <f>"871D43D1"</f>
        <v>871D43D1</v>
      </c>
      <c r="Q29" s="3" t="s">
        <v>95</v>
      </c>
      <c r="R29" s="3" t="str">
        <f>"CA0362-SGD"</f>
        <v>CA0362-SGD</v>
      </c>
      <c r="S29" s="3" t="str">
        <f>"ALEXANDRA HOSPITAL"</f>
        <v>ALEXANDRA HOSPITAL</v>
      </c>
      <c r="T29" s="3" t="str">
        <f>"7562002307"</f>
        <v>7562002307</v>
      </c>
      <c r="U29" s="3">
        <v>957834</v>
      </c>
      <c r="V29" s="32">
        <v>45819</v>
      </c>
      <c r="W29" s="32">
        <v>45834</v>
      </c>
      <c r="X29" s="33">
        <f>SUM(N29-V29)</f>
        <v>15</v>
      </c>
      <c r="Y29" s="33" t="str">
        <f>"MSEP2-27348GLP"</f>
        <v>MSEP2-27348GLP</v>
      </c>
      <c r="Z29" s="3" t="str">
        <f>"MS EXCEL 2024 SLNG LTSC"</f>
        <v>MS EXCEL 2024 SLNG LTSC</v>
      </c>
      <c r="AA29" s="3" t="str">
        <f>"MELIZA MARQUEZ"</f>
        <v>MELIZA MARQUEZ</v>
      </c>
      <c r="AB29" s="61">
        <v>1</v>
      </c>
      <c r="AC29" s="73">
        <f t="shared" si="1"/>
        <v>165.88</v>
      </c>
      <c r="AD29" s="62">
        <v>165.88</v>
      </c>
      <c r="AE29" s="62" t="str">
        <f>"-"</f>
        <v>-</v>
      </c>
      <c r="AF29" s="80">
        <v>165.88</v>
      </c>
      <c r="AG29" s="63" t="s">
        <v>96</v>
      </c>
      <c r="AH29" s="65" t="str">
        <f>"MATERIALS MANAGEMENT DEPT_x000D_ALEXANDRA HOSPITAL BLOCK 21, 378 ALEXANDRA ROAD  SINGAPORE 159964_x000D_DONNY TANG XIN_x000D_TEL: 63706014 / 86157661_x000D_FAX: _x000D_EMAIL: Donny_Tang_Xin@nuhs.edu.sg"</f>
        <v>MATERIALS MANAGEMENT DEPT_x000D_ALEXANDRA HOSPITAL BLOCK 21, 378 ALEXANDRA ROAD  SINGAPORE 159964_x000D_DONNY TANG XIN_x000D_TEL: 63706014 / 86157661_x000D_FAX: _x000D_EMAIL: Donny_Tang_Xin@nuhs.edu.sg</v>
      </c>
      <c r="AI29" s="3"/>
      <c r="AJ29" s="60" t="s">
        <v>97</v>
      </c>
      <c r="AK29" s="3" t="str">
        <f>"MSEP2-27348GLP"</f>
        <v>MSEP2-27348GLP</v>
      </c>
      <c r="AL29" s="3" t="str">
        <f>"MS EXCEL 2024 SLNG LTSC"</f>
        <v>MS EXCEL 2024 SLNG LTSC</v>
      </c>
      <c r="AM29" s="3" t="s">
        <v>330</v>
      </c>
      <c r="AN29" s="3" t="s">
        <v>329</v>
      </c>
      <c r="AO29" s="3" t="s">
        <v>329</v>
      </c>
      <c r="AP29" s="3" t="s">
        <v>332</v>
      </c>
    </row>
    <row r="30" spans="1:45">
      <c r="AQ30" s="32"/>
    </row>
    <row r="31" spans="1:45">
      <c r="AR31" s="32"/>
    </row>
    <row r="32" spans="1:45">
      <c r="AS32" s="32"/>
    </row>
    <row r="33" spans="46:47">
      <c r="AT33" s="32"/>
    </row>
    <row r="34" spans="46:47">
      <c r="AU34" s="32"/>
    </row>
  </sheetData>
  <sortState xmlns:xlrd2="http://schemas.microsoft.com/office/spreadsheetml/2017/richdata2" ref="K24:AJ392">
    <sortCondition ref="R24:R394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13" t="s">
        <v>14</v>
      </c>
      <c r="C2" s="13" t="s">
        <v>16</v>
      </c>
      <c r="D2" s="13" t="s">
        <v>30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36</v>
      </c>
      <c r="K2" s="13" t="s">
        <v>12</v>
      </c>
      <c r="L2" s="13" t="s">
        <v>32</v>
      </c>
      <c r="M2" s="13" t="s">
        <v>13</v>
      </c>
      <c r="N2" s="13" t="s">
        <v>37</v>
      </c>
      <c r="O2" s="13" t="s">
        <v>38</v>
      </c>
      <c r="P2" s="14" t="s">
        <v>17</v>
      </c>
      <c r="Q2" s="13" t="s">
        <v>15</v>
      </c>
      <c r="R2" s="14" t="s">
        <v>57</v>
      </c>
      <c r="S2" s="15" t="s">
        <v>58</v>
      </c>
    </row>
    <row r="3" spans="1:19">
      <c r="B3" s="16" t="s">
        <v>59</v>
      </c>
      <c r="C3" s="17" t="s">
        <v>60</v>
      </c>
      <c r="D3" s="16" t="s">
        <v>39</v>
      </c>
      <c r="E3" s="16" t="s">
        <v>61</v>
      </c>
      <c r="F3" s="16" t="s">
        <v>62</v>
      </c>
      <c r="G3" s="16" t="s">
        <v>63</v>
      </c>
      <c r="H3" s="16" t="s">
        <v>64</v>
      </c>
      <c r="I3" s="16" t="s">
        <v>40</v>
      </c>
      <c r="J3" s="16" t="s">
        <v>65</v>
      </c>
      <c r="K3" s="16" t="s">
        <v>66</v>
      </c>
      <c r="L3" s="16" t="s">
        <v>67</v>
      </c>
      <c r="M3" s="16" t="s">
        <v>68</v>
      </c>
      <c r="N3" s="16" t="s">
        <v>69</v>
      </c>
      <c r="O3" s="16" t="s">
        <v>70</v>
      </c>
      <c r="P3" s="17" t="s">
        <v>71</v>
      </c>
      <c r="Q3" s="16" t="s">
        <v>72</v>
      </c>
      <c r="R3" s="18" t="e">
        <v>#VALUE!</v>
      </c>
      <c r="S3" s="18" t="s">
        <v>73</v>
      </c>
    </row>
    <row r="4" spans="1:19">
      <c r="B4" s="7" t="s">
        <v>14</v>
      </c>
      <c r="C4" s="7" t="s">
        <v>16</v>
      </c>
      <c r="D4" s="11" t="s">
        <v>30</v>
      </c>
      <c r="E4" s="7" t="s">
        <v>31</v>
      </c>
      <c r="F4" s="8" t="s">
        <v>32</v>
      </c>
      <c r="G4" s="8" t="s">
        <v>33</v>
      </c>
      <c r="H4" s="8" t="s">
        <v>34</v>
      </c>
      <c r="I4" s="7" t="s">
        <v>35</v>
      </c>
      <c r="J4" s="9" t="s">
        <v>36</v>
      </c>
      <c r="K4" s="9" t="s">
        <v>12</v>
      </c>
      <c r="L4" s="8" t="s">
        <v>32</v>
      </c>
      <c r="M4" s="8" t="s">
        <v>13</v>
      </c>
      <c r="N4" s="8" t="s">
        <v>37</v>
      </c>
      <c r="O4" s="8" t="s">
        <v>38</v>
      </c>
      <c r="P4" s="8" t="s">
        <v>17</v>
      </c>
      <c r="Q4" s="8" t="s">
        <v>15</v>
      </c>
      <c r="R4" s="18"/>
      <c r="S4" s="18"/>
    </row>
    <row r="5" spans="1:19" ht="195">
      <c r="B5" t="s">
        <v>74</v>
      </c>
      <c r="C5" s="12" t="s">
        <v>54</v>
      </c>
    </row>
    <row r="7" spans="1:19" ht="195">
      <c r="C7" s="12" t="s">
        <v>56</v>
      </c>
    </row>
    <row r="9" spans="1:19" ht="195">
      <c r="C9" s="1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24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7B03-DFE7-4004-84E9-883657DDE7AD}">
  <dimension ref="A1:E26"/>
  <sheetViews>
    <sheetView workbookViewId="0"/>
  </sheetViews>
  <sheetFormatPr defaultRowHeight="15"/>
  <sheetData>
    <row r="1" spans="1:5">
      <c r="A1" s="25" t="s">
        <v>151</v>
      </c>
      <c r="B1" s="25" t="s">
        <v>1</v>
      </c>
      <c r="C1" s="25" t="s">
        <v>2</v>
      </c>
      <c r="D1" s="25" t="s">
        <v>3</v>
      </c>
    </row>
    <row r="2" spans="1:5">
      <c r="B2" s="25" t="s">
        <v>19</v>
      </c>
      <c r="C2" s="25" t="s">
        <v>4</v>
      </c>
    </row>
    <row r="3" spans="1:5">
      <c r="A3" s="25" t="s">
        <v>0</v>
      </c>
      <c r="B3" s="25" t="s">
        <v>5</v>
      </c>
      <c r="C3" s="25" t="s">
        <v>315</v>
      </c>
    </row>
    <row r="4" spans="1:5">
      <c r="A4" s="25" t="s">
        <v>0</v>
      </c>
      <c r="B4" s="25" t="s">
        <v>6</v>
      </c>
      <c r="C4" s="25" t="s">
        <v>316</v>
      </c>
    </row>
    <row r="5" spans="1:5">
      <c r="A5" s="25" t="s">
        <v>0</v>
      </c>
      <c r="B5" s="25" t="s">
        <v>26</v>
      </c>
      <c r="C5" s="25" t="s">
        <v>100</v>
      </c>
      <c r="D5" s="25" t="s">
        <v>101</v>
      </c>
      <c r="E5" s="25" t="s">
        <v>45</v>
      </c>
    </row>
    <row r="8" spans="1:5">
      <c r="A8" s="25" t="s">
        <v>8</v>
      </c>
      <c r="C8" s="25" t="s">
        <v>102</v>
      </c>
    </row>
    <row r="9" spans="1:5">
      <c r="A9" s="25" t="s">
        <v>9</v>
      </c>
      <c r="C9" s="25" t="s">
        <v>103</v>
      </c>
    </row>
    <row r="10" spans="1:5">
      <c r="B10" s="25" t="s">
        <v>42</v>
      </c>
      <c r="C10" s="25" t="s">
        <v>104</v>
      </c>
    </row>
    <row r="11" spans="1:5">
      <c r="B11" s="25" t="s">
        <v>39</v>
      </c>
      <c r="C11" s="25" t="s">
        <v>104</v>
      </c>
    </row>
    <row r="12" spans="1:5">
      <c r="B12" s="25" t="s">
        <v>43</v>
      </c>
      <c r="C12" s="25" t="s">
        <v>105</v>
      </c>
    </row>
    <row r="13" spans="1:5">
      <c r="B13" s="25" t="s">
        <v>44</v>
      </c>
      <c r="C13" s="25" t="s">
        <v>106</v>
      </c>
      <c r="D13" s="25" t="s">
        <v>107</v>
      </c>
    </row>
    <row r="14" spans="1:5">
      <c r="D14" s="25" t="s">
        <v>108</v>
      </c>
    </row>
    <row r="15" spans="1:5">
      <c r="D15" s="25" t="s">
        <v>150</v>
      </c>
    </row>
    <row r="23" spans="3:3">
      <c r="C23" s="25" t="s">
        <v>77</v>
      </c>
    </row>
    <row r="24" spans="3:3">
      <c r="C24" s="25" t="s">
        <v>109</v>
      </c>
    </row>
    <row r="25" spans="3:3">
      <c r="C25" s="25" t="s">
        <v>110</v>
      </c>
    </row>
    <row r="26" spans="3:3">
      <c r="C26" s="25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5C06-9A33-4CED-9FD8-9E1DD1D50C2B}">
  <dimension ref="A1:E26"/>
  <sheetViews>
    <sheetView workbookViewId="0"/>
  </sheetViews>
  <sheetFormatPr defaultRowHeight="15"/>
  <sheetData>
    <row r="1" spans="1:5">
      <c r="A1" s="25" t="s">
        <v>151</v>
      </c>
      <c r="B1" s="25" t="s">
        <v>1</v>
      </c>
      <c r="C1" s="25" t="s">
        <v>2</v>
      </c>
      <c r="D1" s="25" t="s">
        <v>3</v>
      </c>
    </row>
    <row r="2" spans="1:5">
      <c r="B2" s="25" t="s">
        <v>19</v>
      </c>
      <c r="C2" s="25" t="s">
        <v>4</v>
      </c>
    </row>
    <row r="3" spans="1:5">
      <c r="A3" s="25" t="s">
        <v>0</v>
      </c>
      <c r="B3" s="25" t="s">
        <v>5</v>
      </c>
      <c r="C3" s="25" t="s">
        <v>315</v>
      </c>
    </row>
    <row r="4" spans="1:5">
      <c r="A4" s="25" t="s">
        <v>0</v>
      </c>
      <c r="B4" s="25" t="s">
        <v>6</v>
      </c>
      <c r="C4" s="25" t="s">
        <v>316</v>
      </c>
    </row>
    <row r="5" spans="1:5">
      <c r="A5" s="25" t="s">
        <v>0</v>
      </c>
      <c r="B5" s="25" t="s">
        <v>26</v>
      </c>
      <c r="C5" s="25" t="s">
        <v>100</v>
      </c>
      <c r="D5" s="25" t="s">
        <v>101</v>
      </c>
      <c r="E5" s="25" t="s">
        <v>45</v>
      </c>
    </row>
    <row r="8" spans="1:5">
      <c r="A8" s="25" t="s">
        <v>8</v>
      </c>
      <c r="C8" s="25" t="s">
        <v>102</v>
      </c>
    </row>
    <row r="9" spans="1:5">
      <c r="A9" s="25" t="s">
        <v>9</v>
      </c>
      <c r="C9" s="25" t="s">
        <v>103</v>
      </c>
    </row>
    <row r="10" spans="1:5">
      <c r="B10" s="25" t="s">
        <v>42</v>
      </c>
      <c r="C10" s="25" t="s">
        <v>104</v>
      </c>
    </row>
    <row r="11" spans="1:5">
      <c r="B11" s="25" t="s">
        <v>39</v>
      </c>
      <c r="C11" s="25" t="s">
        <v>104</v>
      </c>
    </row>
    <row r="12" spans="1:5">
      <c r="B12" s="25" t="s">
        <v>43</v>
      </c>
      <c r="C12" s="25" t="s">
        <v>105</v>
      </c>
    </row>
    <row r="13" spans="1:5">
      <c r="B13" s="25" t="s">
        <v>44</v>
      </c>
      <c r="C13" s="25" t="s">
        <v>106</v>
      </c>
      <c r="D13" s="25" t="s">
        <v>107</v>
      </c>
    </row>
    <row r="14" spans="1:5">
      <c r="D14" s="25" t="s">
        <v>108</v>
      </c>
    </row>
    <row r="15" spans="1:5">
      <c r="D15" s="25" t="s">
        <v>150</v>
      </c>
    </row>
    <row r="23" spans="3:3">
      <c r="C23" s="25" t="s">
        <v>77</v>
      </c>
    </row>
    <row r="24" spans="3:3">
      <c r="C24" s="25" t="s">
        <v>109</v>
      </c>
    </row>
    <row r="25" spans="3:3">
      <c r="C25" s="25" t="s">
        <v>110</v>
      </c>
    </row>
    <row r="26" spans="3:3">
      <c r="C26" s="25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78C1-496E-44B2-89E6-D7F4F78346A9}">
  <dimension ref="A1:AP28"/>
  <sheetViews>
    <sheetView workbookViewId="0"/>
  </sheetViews>
  <sheetFormatPr defaultRowHeight="15"/>
  <sheetData>
    <row r="1" spans="1:33">
      <c r="A1" s="25" t="s">
        <v>152</v>
      </c>
      <c r="B1" s="25" t="s">
        <v>46</v>
      </c>
      <c r="C1" s="25" t="s">
        <v>7</v>
      </c>
      <c r="D1" s="25" t="s">
        <v>7</v>
      </c>
      <c r="E1" s="25" t="s">
        <v>7</v>
      </c>
      <c r="F1" s="25" t="s">
        <v>7</v>
      </c>
      <c r="G1" s="25" t="s">
        <v>7</v>
      </c>
      <c r="H1" s="25" t="s">
        <v>7</v>
      </c>
      <c r="I1" s="25" t="s">
        <v>7</v>
      </c>
      <c r="J1" s="25" t="s">
        <v>53</v>
      </c>
      <c r="K1" s="25" t="s">
        <v>18</v>
      </c>
      <c r="L1" s="25" t="s">
        <v>18</v>
      </c>
      <c r="O1" s="25" t="s">
        <v>18</v>
      </c>
      <c r="P1" s="25" t="s">
        <v>18</v>
      </c>
      <c r="R1" s="25" t="s">
        <v>18</v>
      </c>
      <c r="S1" s="25" t="s">
        <v>18</v>
      </c>
      <c r="T1" s="25" t="s">
        <v>18</v>
      </c>
      <c r="V1" s="25" t="s">
        <v>18</v>
      </c>
      <c r="W1" s="25" t="s">
        <v>18</v>
      </c>
      <c r="Y1" s="25" t="s">
        <v>7</v>
      </c>
      <c r="Z1" s="25" t="s">
        <v>7</v>
      </c>
      <c r="AA1" s="25" t="s">
        <v>18</v>
      </c>
      <c r="AB1" s="25" t="s">
        <v>18</v>
      </c>
      <c r="AE1" s="25" t="s">
        <v>18</v>
      </c>
      <c r="AG1" s="25" t="s">
        <v>18</v>
      </c>
    </row>
    <row r="2" spans="1:33">
      <c r="A2" s="25" t="s">
        <v>7</v>
      </c>
      <c r="D2" s="25" t="s">
        <v>19</v>
      </c>
      <c r="E2" s="25" t="s">
        <v>112</v>
      </c>
    </row>
    <row r="3" spans="1:33">
      <c r="A3" s="25" t="s">
        <v>7</v>
      </c>
      <c r="D3" s="25" t="s">
        <v>22</v>
      </c>
      <c r="E3" s="25" t="s">
        <v>20</v>
      </c>
      <c r="F3" s="25" t="s">
        <v>21</v>
      </c>
      <c r="G3" s="25" t="s">
        <v>23</v>
      </c>
      <c r="H3" s="25" t="s">
        <v>47</v>
      </c>
      <c r="I3" s="25" t="s">
        <v>24</v>
      </c>
    </row>
    <row r="4" spans="1:33">
      <c r="A4" s="25" t="s">
        <v>7</v>
      </c>
      <c r="C4" s="25" t="s">
        <v>11</v>
      </c>
      <c r="D4" s="25" t="s">
        <v>113</v>
      </c>
      <c r="E4" s="25" t="s">
        <v>114</v>
      </c>
      <c r="F4" s="25" t="s">
        <v>51</v>
      </c>
      <c r="G4" s="25" t="s">
        <v>25</v>
      </c>
      <c r="H4" s="25" t="s">
        <v>115</v>
      </c>
    </row>
    <row r="5" spans="1:33">
      <c r="A5" s="25" t="s">
        <v>7</v>
      </c>
      <c r="C5" s="25" t="s">
        <v>10</v>
      </c>
      <c r="D5" s="25" t="s">
        <v>116</v>
      </c>
      <c r="E5" s="25" t="s">
        <v>117</v>
      </c>
      <c r="F5" s="25" t="s">
        <v>52</v>
      </c>
      <c r="G5" s="25" t="s">
        <v>25</v>
      </c>
      <c r="H5" s="25" t="s">
        <v>115</v>
      </c>
      <c r="I5" s="25" t="s">
        <v>118</v>
      </c>
    </row>
    <row r="6" spans="1:33">
      <c r="A6" s="25" t="s">
        <v>7</v>
      </c>
      <c r="C6" s="25" t="s">
        <v>41</v>
      </c>
      <c r="D6" s="25" t="s">
        <v>119</v>
      </c>
      <c r="E6" s="25" t="s">
        <v>120</v>
      </c>
      <c r="F6" s="25" t="s">
        <v>52</v>
      </c>
      <c r="G6" s="25" t="s">
        <v>25</v>
      </c>
      <c r="H6" s="25" t="s">
        <v>115</v>
      </c>
      <c r="I6" s="25" t="s">
        <v>121</v>
      </c>
    </row>
    <row r="7" spans="1:33">
      <c r="A7" s="25" t="s">
        <v>7</v>
      </c>
    </row>
    <row r="8" spans="1:33">
      <c r="A8" s="25" t="s">
        <v>7</v>
      </c>
    </row>
    <row r="9" spans="1:33">
      <c r="A9" s="25" t="s">
        <v>7</v>
      </c>
    </row>
    <row r="10" spans="1:33">
      <c r="A10" s="25" t="s">
        <v>7</v>
      </c>
    </row>
    <row r="11" spans="1:33">
      <c r="A11" s="25" t="s">
        <v>7</v>
      </c>
      <c r="C11" s="25" t="s">
        <v>27</v>
      </c>
      <c r="E11" s="25" t="s">
        <v>122</v>
      </c>
    </row>
    <row r="12" spans="1:33">
      <c r="A12" s="25" t="s">
        <v>7</v>
      </c>
      <c r="C12" s="25" t="s">
        <v>28</v>
      </c>
      <c r="E12" s="25" t="s">
        <v>123</v>
      </c>
    </row>
    <row r="13" spans="1:33">
      <c r="A13" s="25" t="s">
        <v>7</v>
      </c>
      <c r="C13" s="25" t="s">
        <v>42</v>
      </c>
      <c r="E13" s="25" t="s">
        <v>124</v>
      </c>
    </row>
    <row r="14" spans="1:33">
      <c r="A14" s="25" t="s">
        <v>7</v>
      </c>
      <c r="C14" s="25" t="s">
        <v>39</v>
      </c>
      <c r="E14" s="25" t="s">
        <v>125</v>
      </c>
    </row>
    <row r="15" spans="1:33">
      <c r="A15" s="25" t="s">
        <v>7</v>
      </c>
      <c r="C15" s="25" t="s">
        <v>43</v>
      </c>
      <c r="E15" s="25" t="s">
        <v>126</v>
      </c>
    </row>
    <row r="16" spans="1:33">
      <c r="A16" s="25" t="s">
        <v>7</v>
      </c>
      <c r="C16" s="25" t="s">
        <v>44</v>
      </c>
      <c r="E16" s="25" t="s">
        <v>127</v>
      </c>
    </row>
    <row r="17" spans="1:42">
      <c r="A17" s="25" t="s">
        <v>7</v>
      </c>
    </row>
    <row r="18" spans="1:42">
      <c r="A18" s="25" t="s">
        <v>7</v>
      </c>
    </row>
    <row r="21" spans="1:42">
      <c r="K21" s="25" t="s">
        <v>76</v>
      </c>
    </row>
    <row r="23" spans="1:42">
      <c r="E23" s="25" t="s">
        <v>29</v>
      </c>
      <c r="K23" s="25" t="s">
        <v>78</v>
      </c>
      <c r="L23" s="25" t="s">
        <v>79</v>
      </c>
      <c r="M23" s="25" t="s">
        <v>14</v>
      </c>
      <c r="N23" s="25" t="s">
        <v>16</v>
      </c>
      <c r="O23" s="25" t="s">
        <v>30</v>
      </c>
      <c r="P23" s="25" t="s">
        <v>98</v>
      </c>
      <c r="Q23" s="25" t="s">
        <v>80</v>
      </c>
      <c r="R23" s="25" t="s">
        <v>31</v>
      </c>
      <c r="S23" s="25" t="s">
        <v>38</v>
      </c>
      <c r="T23" s="25" t="s">
        <v>34</v>
      </c>
      <c r="U23" s="25" t="s">
        <v>15</v>
      </c>
      <c r="V23" s="25" t="s">
        <v>17</v>
      </c>
      <c r="W23" s="25" t="s">
        <v>81</v>
      </c>
      <c r="X23" s="25" t="s">
        <v>82</v>
      </c>
      <c r="Y23" s="25" t="s">
        <v>36</v>
      </c>
      <c r="Z23" s="25" t="s">
        <v>12</v>
      </c>
      <c r="AA23" s="25" t="s">
        <v>32</v>
      </c>
      <c r="AB23" s="25" t="s">
        <v>13</v>
      </c>
      <c r="AC23" s="25" t="s">
        <v>57</v>
      </c>
      <c r="AD23" s="25" t="s">
        <v>58</v>
      </c>
      <c r="AE23" s="25" t="s">
        <v>83</v>
      </c>
      <c r="AF23" s="25" t="s">
        <v>84</v>
      </c>
      <c r="AG23" s="25" t="s">
        <v>85</v>
      </c>
      <c r="AH23" s="25" t="s">
        <v>86</v>
      </c>
      <c r="AI23" s="25" t="s">
        <v>87</v>
      </c>
      <c r="AJ23" s="25" t="s">
        <v>88</v>
      </c>
      <c r="AK23" s="25" t="s">
        <v>89</v>
      </c>
      <c r="AL23" s="25" t="s">
        <v>90</v>
      </c>
      <c r="AM23" s="25" t="s">
        <v>91</v>
      </c>
      <c r="AN23" s="25" t="s">
        <v>92</v>
      </c>
      <c r="AO23" s="25" t="s">
        <v>93</v>
      </c>
      <c r="AP23" s="25" t="s">
        <v>94</v>
      </c>
    </row>
    <row r="24" spans="1:42">
      <c r="B24" s="25" t="s">
        <v>128</v>
      </c>
      <c r="C24" s="25" t="s">
        <v>48</v>
      </c>
      <c r="E24" s="25" t="s">
        <v>129</v>
      </c>
      <c r="K24" s="25" t="s">
        <v>130</v>
      </c>
      <c r="L24" s="25" t="s">
        <v>131</v>
      </c>
      <c r="M24" s="25" t="s">
        <v>157</v>
      </c>
      <c r="N24" s="25" t="s">
        <v>158</v>
      </c>
      <c r="O24" s="25" t="s">
        <v>159</v>
      </c>
      <c r="P24" s="25" t="s">
        <v>160</v>
      </c>
      <c r="R24" s="25" t="s">
        <v>161</v>
      </c>
      <c r="S24" s="25" t="s">
        <v>162</v>
      </c>
      <c r="T24" s="25" t="s">
        <v>163</v>
      </c>
      <c r="U24" s="25" t="s">
        <v>164</v>
      </c>
      <c r="V24" s="25" t="s">
        <v>165</v>
      </c>
      <c r="W24" s="25" t="s">
        <v>166</v>
      </c>
      <c r="X24" s="25" t="s">
        <v>167</v>
      </c>
      <c r="Y24" s="25" t="s">
        <v>168</v>
      </c>
      <c r="Z24" s="25" t="s">
        <v>169</v>
      </c>
      <c r="AA24" s="25" t="s">
        <v>170</v>
      </c>
      <c r="AB24" s="25" t="s">
        <v>171</v>
      </c>
      <c r="AC24" s="25" t="s">
        <v>172</v>
      </c>
      <c r="AD24" s="25" t="s">
        <v>173</v>
      </c>
      <c r="AE24" s="25" t="s">
        <v>174</v>
      </c>
      <c r="AF24" s="25" t="s">
        <v>173</v>
      </c>
      <c r="AG24" s="25" t="s">
        <v>96</v>
      </c>
      <c r="AH24" s="25" t="s">
        <v>175</v>
      </c>
      <c r="AI24" s="25" t="s">
        <v>95</v>
      </c>
      <c r="AJ24" s="25" t="s">
        <v>97</v>
      </c>
      <c r="AK24" s="25" t="s">
        <v>176</v>
      </c>
      <c r="AL24" s="25" t="s">
        <v>177</v>
      </c>
      <c r="AM24" s="25" t="s">
        <v>178</v>
      </c>
      <c r="AN24" s="25" t="s">
        <v>179</v>
      </c>
      <c r="AO24" s="25" t="s">
        <v>180</v>
      </c>
      <c r="AP24" s="25" t="s">
        <v>181</v>
      </c>
    </row>
    <row r="25" spans="1:42">
      <c r="B25" s="25" t="s">
        <v>132</v>
      </c>
      <c r="C25" s="25" t="s">
        <v>49</v>
      </c>
      <c r="E25" s="25" t="s">
        <v>133</v>
      </c>
      <c r="K25" s="25" t="s">
        <v>182</v>
      </c>
      <c r="L25" s="25" t="s">
        <v>183</v>
      </c>
      <c r="O25" s="25" t="s">
        <v>184</v>
      </c>
      <c r="R25" s="25" t="s">
        <v>185</v>
      </c>
      <c r="S25" s="25" t="s">
        <v>186</v>
      </c>
      <c r="T25" s="25" t="s">
        <v>187</v>
      </c>
      <c r="V25" s="25" t="s">
        <v>188</v>
      </c>
      <c r="Y25" s="25" t="s">
        <v>187</v>
      </c>
      <c r="Z25" s="25" t="s">
        <v>189</v>
      </c>
      <c r="AA25" s="25" t="s">
        <v>190</v>
      </c>
      <c r="AB25" s="25" t="s">
        <v>191</v>
      </c>
      <c r="AC25" s="25" t="s">
        <v>192</v>
      </c>
      <c r="AD25" s="25" t="s">
        <v>193</v>
      </c>
      <c r="AE25" s="25" t="s">
        <v>194</v>
      </c>
      <c r="AF25" s="25" t="s">
        <v>195</v>
      </c>
      <c r="AG25" s="25" t="s">
        <v>196</v>
      </c>
      <c r="AH25" s="25" t="s">
        <v>197</v>
      </c>
    </row>
    <row r="26" spans="1:42">
      <c r="B26" s="25" t="s">
        <v>134</v>
      </c>
      <c r="C26" s="25" t="s">
        <v>50</v>
      </c>
      <c r="E26" s="25" t="s">
        <v>135</v>
      </c>
      <c r="K26" s="25" t="s">
        <v>198</v>
      </c>
      <c r="L26" s="25" t="s">
        <v>199</v>
      </c>
      <c r="O26" s="25" t="s">
        <v>200</v>
      </c>
      <c r="R26" s="25" t="s">
        <v>201</v>
      </c>
      <c r="S26" s="25" t="s">
        <v>202</v>
      </c>
      <c r="T26" s="25" t="s">
        <v>203</v>
      </c>
      <c r="V26" s="25" t="s">
        <v>204</v>
      </c>
      <c r="Y26" s="25" t="s">
        <v>203</v>
      </c>
      <c r="Z26" s="25" t="s">
        <v>205</v>
      </c>
      <c r="AA26" s="25" t="s">
        <v>206</v>
      </c>
      <c r="AB26" s="25" t="s">
        <v>207</v>
      </c>
      <c r="AC26" s="25" t="s">
        <v>208</v>
      </c>
      <c r="AD26" s="25" t="s">
        <v>209</v>
      </c>
      <c r="AE26" s="25" t="s">
        <v>210</v>
      </c>
      <c r="AF26" s="25" t="s">
        <v>211</v>
      </c>
      <c r="AG26" s="25" t="s">
        <v>212</v>
      </c>
      <c r="AH26" s="25" t="s">
        <v>213</v>
      </c>
    </row>
    <row r="28" spans="1:42">
      <c r="AC28" s="25" t="s">
        <v>136</v>
      </c>
      <c r="AD28" s="25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11F8-A228-4EB5-A05E-F43F264B1559}">
  <dimension ref="A1:AP28"/>
  <sheetViews>
    <sheetView workbookViewId="0"/>
  </sheetViews>
  <sheetFormatPr defaultRowHeight="15"/>
  <sheetData>
    <row r="1" spans="1:33">
      <c r="A1" s="25" t="s">
        <v>152</v>
      </c>
      <c r="B1" s="25" t="s">
        <v>46</v>
      </c>
      <c r="C1" s="25" t="s">
        <v>7</v>
      </c>
      <c r="D1" s="25" t="s">
        <v>7</v>
      </c>
      <c r="E1" s="25" t="s">
        <v>7</v>
      </c>
      <c r="F1" s="25" t="s">
        <v>7</v>
      </c>
      <c r="G1" s="25" t="s">
        <v>7</v>
      </c>
      <c r="H1" s="25" t="s">
        <v>7</v>
      </c>
      <c r="I1" s="25" t="s">
        <v>7</v>
      </c>
      <c r="J1" s="25" t="s">
        <v>53</v>
      </c>
      <c r="K1" s="25" t="s">
        <v>18</v>
      </c>
      <c r="L1" s="25" t="s">
        <v>18</v>
      </c>
      <c r="O1" s="25" t="s">
        <v>18</v>
      </c>
      <c r="P1" s="25" t="s">
        <v>18</v>
      </c>
      <c r="R1" s="25" t="s">
        <v>18</v>
      </c>
      <c r="S1" s="25" t="s">
        <v>18</v>
      </c>
      <c r="T1" s="25" t="s">
        <v>18</v>
      </c>
      <c r="V1" s="25" t="s">
        <v>18</v>
      </c>
      <c r="W1" s="25" t="s">
        <v>18</v>
      </c>
      <c r="Y1" s="25" t="s">
        <v>7</v>
      </c>
      <c r="Z1" s="25" t="s">
        <v>7</v>
      </c>
      <c r="AA1" s="25" t="s">
        <v>18</v>
      </c>
      <c r="AB1" s="25" t="s">
        <v>18</v>
      </c>
      <c r="AE1" s="25" t="s">
        <v>18</v>
      </c>
      <c r="AG1" s="25" t="s">
        <v>18</v>
      </c>
    </row>
    <row r="2" spans="1:33">
      <c r="A2" s="25" t="s">
        <v>7</v>
      </c>
      <c r="D2" s="25" t="s">
        <v>19</v>
      </c>
      <c r="E2" s="25" t="s">
        <v>112</v>
      </c>
    </row>
    <row r="3" spans="1:33">
      <c r="A3" s="25" t="s">
        <v>7</v>
      </c>
      <c r="D3" s="25" t="s">
        <v>22</v>
      </c>
      <c r="E3" s="25" t="s">
        <v>20</v>
      </c>
      <c r="F3" s="25" t="s">
        <v>21</v>
      </c>
      <c r="G3" s="25" t="s">
        <v>23</v>
      </c>
      <c r="H3" s="25" t="s">
        <v>47</v>
      </c>
      <c r="I3" s="25" t="s">
        <v>24</v>
      </c>
    </row>
    <row r="4" spans="1:33">
      <c r="A4" s="25" t="s">
        <v>7</v>
      </c>
      <c r="C4" s="25" t="s">
        <v>11</v>
      </c>
      <c r="D4" s="25" t="s">
        <v>113</v>
      </c>
      <c r="E4" s="25" t="s">
        <v>114</v>
      </c>
      <c r="F4" s="25" t="s">
        <v>51</v>
      </c>
      <c r="G4" s="25" t="s">
        <v>25</v>
      </c>
      <c r="H4" s="25" t="s">
        <v>115</v>
      </c>
    </row>
    <row r="5" spans="1:33">
      <c r="A5" s="25" t="s">
        <v>7</v>
      </c>
      <c r="C5" s="25" t="s">
        <v>10</v>
      </c>
      <c r="D5" s="25" t="s">
        <v>116</v>
      </c>
      <c r="E5" s="25" t="s">
        <v>117</v>
      </c>
      <c r="F5" s="25" t="s">
        <v>52</v>
      </c>
      <c r="G5" s="25" t="s">
        <v>25</v>
      </c>
      <c r="H5" s="25" t="s">
        <v>115</v>
      </c>
      <c r="I5" s="25" t="s">
        <v>118</v>
      </c>
    </row>
    <row r="6" spans="1:33">
      <c r="A6" s="25" t="s">
        <v>7</v>
      </c>
      <c r="C6" s="25" t="s">
        <v>41</v>
      </c>
      <c r="D6" s="25" t="s">
        <v>119</v>
      </c>
      <c r="E6" s="25" t="s">
        <v>120</v>
      </c>
      <c r="F6" s="25" t="s">
        <v>52</v>
      </c>
      <c r="G6" s="25" t="s">
        <v>25</v>
      </c>
      <c r="H6" s="25" t="s">
        <v>115</v>
      </c>
      <c r="I6" s="25" t="s">
        <v>121</v>
      </c>
    </row>
    <row r="7" spans="1:33">
      <c r="A7" s="25" t="s">
        <v>7</v>
      </c>
    </row>
    <row r="8" spans="1:33">
      <c r="A8" s="25" t="s">
        <v>7</v>
      </c>
    </row>
    <row r="9" spans="1:33">
      <c r="A9" s="25" t="s">
        <v>7</v>
      </c>
    </row>
    <row r="10" spans="1:33">
      <c r="A10" s="25" t="s">
        <v>7</v>
      </c>
    </row>
    <row r="11" spans="1:33">
      <c r="A11" s="25" t="s">
        <v>7</v>
      </c>
      <c r="C11" s="25" t="s">
        <v>27</v>
      </c>
      <c r="E11" s="25" t="s">
        <v>122</v>
      </c>
    </row>
    <row r="12" spans="1:33">
      <c r="A12" s="25" t="s">
        <v>7</v>
      </c>
      <c r="C12" s="25" t="s">
        <v>28</v>
      </c>
      <c r="E12" s="25" t="s">
        <v>123</v>
      </c>
    </row>
    <row r="13" spans="1:33">
      <c r="A13" s="25" t="s">
        <v>7</v>
      </c>
      <c r="C13" s="25" t="s">
        <v>42</v>
      </c>
      <c r="E13" s="25" t="s">
        <v>124</v>
      </c>
    </row>
    <row r="14" spans="1:33">
      <c r="A14" s="25" t="s">
        <v>7</v>
      </c>
      <c r="C14" s="25" t="s">
        <v>39</v>
      </c>
      <c r="E14" s="25" t="s">
        <v>125</v>
      </c>
    </row>
    <row r="15" spans="1:33">
      <c r="A15" s="25" t="s">
        <v>7</v>
      </c>
      <c r="C15" s="25" t="s">
        <v>43</v>
      </c>
      <c r="E15" s="25" t="s">
        <v>126</v>
      </c>
    </row>
    <row r="16" spans="1:33">
      <c r="A16" s="25" t="s">
        <v>7</v>
      </c>
      <c r="C16" s="25" t="s">
        <v>44</v>
      </c>
      <c r="E16" s="25" t="s">
        <v>127</v>
      </c>
    </row>
    <row r="17" spans="1:42">
      <c r="A17" s="25" t="s">
        <v>7</v>
      </c>
    </row>
    <row r="18" spans="1:42">
      <c r="A18" s="25" t="s">
        <v>7</v>
      </c>
    </row>
    <row r="21" spans="1:42">
      <c r="K21" s="25" t="s">
        <v>76</v>
      </c>
    </row>
    <row r="23" spans="1:42">
      <c r="E23" s="25" t="s">
        <v>29</v>
      </c>
      <c r="K23" s="25" t="s">
        <v>78</v>
      </c>
      <c r="L23" s="25" t="s">
        <v>79</v>
      </c>
      <c r="M23" s="25" t="s">
        <v>14</v>
      </c>
      <c r="N23" s="25" t="s">
        <v>16</v>
      </c>
      <c r="O23" s="25" t="s">
        <v>30</v>
      </c>
      <c r="P23" s="25" t="s">
        <v>98</v>
      </c>
      <c r="Q23" s="25" t="s">
        <v>80</v>
      </c>
      <c r="R23" s="25" t="s">
        <v>31</v>
      </c>
      <c r="S23" s="25" t="s">
        <v>38</v>
      </c>
      <c r="T23" s="25" t="s">
        <v>34</v>
      </c>
      <c r="U23" s="25" t="s">
        <v>15</v>
      </c>
      <c r="V23" s="25" t="s">
        <v>17</v>
      </c>
      <c r="W23" s="25" t="s">
        <v>81</v>
      </c>
      <c r="X23" s="25" t="s">
        <v>82</v>
      </c>
      <c r="Y23" s="25" t="s">
        <v>36</v>
      </c>
      <c r="Z23" s="25" t="s">
        <v>12</v>
      </c>
      <c r="AA23" s="25" t="s">
        <v>32</v>
      </c>
      <c r="AB23" s="25" t="s">
        <v>13</v>
      </c>
      <c r="AC23" s="25" t="s">
        <v>57</v>
      </c>
      <c r="AD23" s="25" t="s">
        <v>58</v>
      </c>
      <c r="AE23" s="25" t="s">
        <v>83</v>
      </c>
      <c r="AF23" s="25" t="s">
        <v>84</v>
      </c>
      <c r="AG23" s="25" t="s">
        <v>85</v>
      </c>
      <c r="AH23" s="25" t="s">
        <v>86</v>
      </c>
      <c r="AI23" s="25" t="s">
        <v>87</v>
      </c>
      <c r="AJ23" s="25" t="s">
        <v>88</v>
      </c>
      <c r="AK23" s="25" t="s">
        <v>89</v>
      </c>
      <c r="AL23" s="25" t="s">
        <v>90</v>
      </c>
      <c r="AM23" s="25" t="s">
        <v>91</v>
      </c>
      <c r="AN23" s="25" t="s">
        <v>92</v>
      </c>
      <c r="AO23" s="25" t="s">
        <v>93</v>
      </c>
      <c r="AP23" s="25" t="s">
        <v>94</v>
      </c>
    </row>
    <row r="24" spans="1:42">
      <c r="B24" s="25" t="s">
        <v>128</v>
      </c>
      <c r="C24" s="25" t="s">
        <v>48</v>
      </c>
      <c r="E24" s="25" t="s">
        <v>129</v>
      </c>
      <c r="K24" s="25" t="s">
        <v>130</v>
      </c>
      <c r="L24" s="25" t="s">
        <v>131</v>
      </c>
      <c r="M24" s="25" t="s">
        <v>157</v>
      </c>
      <c r="N24" s="25" t="s">
        <v>158</v>
      </c>
      <c r="O24" s="25" t="s">
        <v>159</v>
      </c>
      <c r="P24" s="25" t="s">
        <v>160</v>
      </c>
      <c r="R24" s="25" t="s">
        <v>161</v>
      </c>
      <c r="S24" s="25" t="s">
        <v>162</v>
      </c>
      <c r="T24" s="25" t="s">
        <v>163</v>
      </c>
      <c r="U24" s="25" t="s">
        <v>164</v>
      </c>
      <c r="V24" s="25" t="s">
        <v>165</v>
      </c>
      <c r="W24" s="25" t="s">
        <v>166</v>
      </c>
      <c r="X24" s="25" t="s">
        <v>167</v>
      </c>
      <c r="Y24" s="25" t="s">
        <v>168</v>
      </c>
      <c r="Z24" s="25" t="s">
        <v>169</v>
      </c>
      <c r="AA24" s="25" t="s">
        <v>170</v>
      </c>
      <c r="AB24" s="25" t="s">
        <v>171</v>
      </c>
      <c r="AC24" s="25" t="s">
        <v>172</v>
      </c>
      <c r="AD24" s="25" t="s">
        <v>173</v>
      </c>
      <c r="AE24" s="25" t="s">
        <v>174</v>
      </c>
      <c r="AF24" s="25" t="s">
        <v>173</v>
      </c>
      <c r="AG24" s="25" t="s">
        <v>96</v>
      </c>
      <c r="AH24" s="25" t="s">
        <v>175</v>
      </c>
      <c r="AI24" s="25" t="s">
        <v>95</v>
      </c>
      <c r="AJ24" s="25" t="s">
        <v>97</v>
      </c>
      <c r="AK24" s="25" t="s">
        <v>176</v>
      </c>
      <c r="AL24" s="25" t="s">
        <v>177</v>
      </c>
      <c r="AM24" s="25" t="s">
        <v>178</v>
      </c>
      <c r="AN24" s="25" t="s">
        <v>179</v>
      </c>
      <c r="AO24" s="25" t="s">
        <v>180</v>
      </c>
      <c r="AP24" s="25" t="s">
        <v>181</v>
      </c>
    </row>
    <row r="25" spans="1:42">
      <c r="B25" s="25" t="s">
        <v>132</v>
      </c>
      <c r="C25" s="25" t="s">
        <v>49</v>
      </c>
      <c r="E25" s="25" t="s">
        <v>133</v>
      </c>
      <c r="K25" s="25" t="s">
        <v>182</v>
      </c>
      <c r="L25" s="25" t="s">
        <v>183</v>
      </c>
      <c r="O25" s="25" t="s">
        <v>184</v>
      </c>
      <c r="R25" s="25" t="s">
        <v>185</v>
      </c>
      <c r="S25" s="25" t="s">
        <v>186</v>
      </c>
      <c r="T25" s="25" t="s">
        <v>187</v>
      </c>
      <c r="V25" s="25" t="s">
        <v>188</v>
      </c>
      <c r="Y25" s="25" t="s">
        <v>187</v>
      </c>
      <c r="Z25" s="25" t="s">
        <v>189</v>
      </c>
      <c r="AA25" s="25" t="s">
        <v>190</v>
      </c>
      <c r="AB25" s="25" t="s">
        <v>191</v>
      </c>
      <c r="AC25" s="25" t="s">
        <v>192</v>
      </c>
      <c r="AD25" s="25" t="s">
        <v>193</v>
      </c>
      <c r="AE25" s="25" t="s">
        <v>194</v>
      </c>
      <c r="AF25" s="25" t="s">
        <v>195</v>
      </c>
      <c r="AG25" s="25" t="s">
        <v>196</v>
      </c>
      <c r="AH25" s="25" t="s">
        <v>197</v>
      </c>
    </row>
    <row r="26" spans="1:42">
      <c r="B26" s="25" t="s">
        <v>134</v>
      </c>
      <c r="C26" s="25" t="s">
        <v>50</v>
      </c>
      <c r="E26" s="25" t="s">
        <v>135</v>
      </c>
      <c r="K26" s="25" t="s">
        <v>198</v>
      </c>
      <c r="L26" s="25" t="s">
        <v>199</v>
      </c>
      <c r="O26" s="25" t="s">
        <v>200</v>
      </c>
      <c r="R26" s="25" t="s">
        <v>201</v>
      </c>
      <c r="S26" s="25" t="s">
        <v>202</v>
      </c>
      <c r="T26" s="25" t="s">
        <v>203</v>
      </c>
      <c r="V26" s="25" t="s">
        <v>204</v>
      </c>
      <c r="Y26" s="25" t="s">
        <v>203</v>
      </c>
      <c r="Z26" s="25" t="s">
        <v>205</v>
      </c>
      <c r="AA26" s="25" t="s">
        <v>206</v>
      </c>
      <c r="AB26" s="25" t="s">
        <v>207</v>
      </c>
      <c r="AC26" s="25" t="s">
        <v>208</v>
      </c>
      <c r="AD26" s="25" t="s">
        <v>209</v>
      </c>
      <c r="AE26" s="25" t="s">
        <v>210</v>
      </c>
      <c r="AF26" s="25" t="s">
        <v>211</v>
      </c>
      <c r="AG26" s="25" t="s">
        <v>212</v>
      </c>
      <c r="AH26" s="25" t="s">
        <v>213</v>
      </c>
    </row>
    <row r="28" spans="1:42">
      <c r="AC28" s="25" t="s">
        <v>136</v>
      </c>
      <c r="AD28" s="25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D901-30F4-47B1-8A9A-6B2DEE4AC50D}">
  <dimension ref="A1:E26"/>
  <sheetViews>
    <sheetView workbookViewId="0"/>
  </sheetViews>
  <sheetFormatPr defaultRowHeight="15"/>
  <sheetData>
    <row r="1" spans="1:5">
      <c r="A1" s="25" t="s">
        <v>154</v>
      </c>
      <c r="B1" s="25" t="s">
        <v>1</v>
      </c>
      <c r="C1" s="25" t="s">
        <v>2</v>
      </c>
      <c r="D1" s="25" t="s">
        <v>3</v>
      </c>
    </row>
    <row r="2" spans="1:5">
      <c r="B2" s="25" t="s">
        <v>19</v>
      </c>
      <c r="C2" s="25" t="s">
        <v>4</v>
      </c>
    </row>
    <row r="3" spans="1:5">
      <c r="A3" s="25" t="s">
        <v>0</v>
      </c>
      <c r="B3" s="25" t="s">
        <v>5</v>
      </c>
      <c r="C3" s="25" t="s">
        <v>315</v>
      </c>
    </row>
    <row r="4" spans="1:5">
      <c r="A4" s="25" t="s">
        <v>0</v>
      </c>
      <c r="B4" s="25" t="s">
        <v>6</v>
      </c>
      <c r="C4" s="25" t="s">
        <v>316</v>
      </c>
    </row>
    <row r="5" spans="1:5">
      <c r="A5" s="25" t="s">
        <v>0</v>
      </c>
      <c r="B5" s="25" t="s">
        <v>26</v>
      </c>
      <c r="C5" s="25" t="s">
        <v>100</v>
      </c>
      <c r="D5" s="25" t="s">
        <v>101</v>
      </c>
      <c r="E5" s="25" t="s">
        <v>45</v>
      </c>
    </row>
    <row r="8" spans="1:5">
      <c r="A8" s="25" t="s">
        <v>8</v>
      </c>
      <c r="C8" s="25" t="s">
        <v>102</v>
      </c>
    </row>
    <row r="9" spans="1:5">
      <c r="A9" s="25" t="s">
        <v>9</v>
      </c>
      <c r="C9" s="25" t="s">
        <v>103</v>
      </c>
    </row>
    <row r="10" spans="1:5">
      <c r="B10" s="25" t="s">
        <v>42</v>
      </c>
      <c r="C10" s="25" t="s">
        <v>104</v>
      </c>
    </row>
    <row r="11" spans="1:5">
      <c r="B11" s="25" t="s">
        <v>39</v>
      </c>
      <c r="C11" s="25" t="s">
        <v>104</v>
      </c>
    </row>
    <row r="12" spans="1:5">
      <c r="B12" s="25" t="s">
        <v>43</v>
      </c>
      <c r="C12" s="25" t="s">
        <v>105</v>
      </c>
    </row>
    <row r="13" spans="1:5">
      <c r="B13" s="25" t="s">
        <v>44</v>
      </c>
      <c r="C13" s="25" t="s">
        <v>106</v>
      </c>
      <c r="D13" s="25" t="s">
        <v>107</v>
      </c>
    </row>
    <row r="14" spans="1:5">
      <c r="D14" s="25" t="s">
        <v>108</v>
      </c>
    </row>
    <row r="15" spans="1:5">
      <c r="D15" s="25" t="s">
        <v>150</v>
      </c>
    </row>
    <row r="23" spans="3:3">
      <c r="C23" s="25" t="s">
        <v>77</v>
      </c>
    </row>
    <row r="24" spans="3:3">
      <c r="C24" s="25" t="s">
        <v>109</v>
      </c>
    </row>
    <row r="25" spans="3:3">
      <c r="C25" s="25" t="s">
        <v>110</v>
      </c>
    </row>
    <row r="26" spans="3:3">
      <c r="C26" s="25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2025-07-11T01:29:05Z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