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F:\YUENFUN\XLS\IHIS MONTHLY REPORT - NHG\2025\"/>
    </mc:Choice>
  </mc:AlternateContent>
  <xr:revisionPtr revIDLastSave="0" documentId="13_ncr:1_{D9257F64-A081-45C0-9D21-79BD257A33E3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s" sheetId="17" r:id="rId4"/>
    <sheet name="Sheet2" sheetId="24" state="veryHidden" r:id="rId5"/>
    <sheet name="Sheet3" sheetId="25" state="veryHidden" r:id="rId6"/>
    <sheet name="Sheet4" sheetId="26" state="veryHidden" r:id="rId7"/>
    <sheet name="Sheet5" sheetId="27" state="veryHidden" r:id="rId8"/>
    <sheet name="Sheet8" sheetId="32" state="veryHidden" r:id="rId9"/>
    <sheet name="Sheet9" sheetId="33" state="veryHidden" r:id="rId10"/>
  </sheets>
  <definedNames>
    <definedName name="_xlnm._FilterDatabase" localSheetId="1" hidden="1">Data!$K$23:$AR$28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4" i="2" l="1"/>
  <c r="E24" i="2"/>
  <c r="K24" i="2"/>
  <c r="L24" i="2"/>
  <c r="O24" i="2"/>
  <c r="P24" i="2"/>
  <c r="R24" i="2"/>
  <c r="S24" i="2"/>
  <c r="U24" i="2"/>
  <c r="X24" i="2"/>
  <c r="Y24" i="2"/>
  <c r="Z24" i="2"/>
  <c r="AA24" i="2"/>
  <c r="AC24" i="2"/>
  <c r="AD24" i="2"/>
  <c r="AF24" i="2"/>
  <c r="AI24" i="2"/>
  <c r="AL24" i="2"/>
  <c r="AM24" i="2"/>
  <c r="E25" i="2"/>
  <c r="K25" i="2"/>
  <c r="L25" i="2"/>
  <c r="O25" i="2"/>
  <c r="P25" i="2"/>
  <c r="R25" i="2"/>
  <c r="S25" i="2"/>
  <c r="T25" i="2"/>
  <c r="U25" i="2"/>
  <c r="X25" i="2"/>
  <c r="Y25" i="2"/>
  <c r="Z25" i="2"/>
  <c r="AA25" i="2"/>
  <c r="AC25" i="2"/>
  <c r="AD25" i="2"/>
  <c r="AF25" i="2"/>
  <c r="AI25" i="2"/>
  <c r="AL25" i="2"/>
  <c r="AM25" i="2"/>
  <c r="E27" i="2"/>
  <c r="K27" i="2"/>
  <c r="L27" i="2"/>
  <c r="O27" i="2"/>
  <c r="Q27" i="2"/>
  <c r="R27" i="2"/>
  <c r="S27" i="2"/>
  <c r="T27" i="2"/>
  <c r="Y27" i="2"/>
  <c r="Z27" i="2"/>
  <c r="AA27" i="2"/>
  <c r="AB27" i="2"/>
  <c r="AC27" i="2"/>
  <c r="AE27" i="2"/>
  <c r="AI27" i="2"/>
  <c r="AJ27" i="2"/>
  <c r="AK27" i="2"/>
  <c r="E28" i="2"/>
  <c r="K28" i="2"/>
  <c r="L28" i="2"/>
  <c r="O28" i="2"/>
  <c r="Q28" i="2"/>
  <c r="R28" i="2"/>
  <c r="S28" i="2"/>
  <c r="T28" i="2"/>
  <c r="Y28" i="2"/>
  <c r="Z28" i="2"/>
  <c r="AA28" i="2"/>
  <c r="AB28" i="2"/>
  <c r="AC28" i="2"/>
  <c r="AD28" i="2"/>
  <c r="AE28" i="2"/>
  <c r="AJ28" i="2"/>
  <c r="AK28" i="2"/>
  <c r="D5" i="1"/>
  <c r="B9" i="17"/>
  <c r="B8" i="17"/>
  <c r="B7" i="17"/>
  <c r="E13" i="2"/>
  <c r="H6" i="2"/>
  <c r="H5" i="2"/>
  <c r="H4" i="2"/>
  <c r="E2" i="2"/>
  <c r="D15" i="1"/>
  <c r="D14" i="1"/>
  <c r="C13" i="1" s="1"/>
  <c r="E16" i="2" s="1"/>
  <c r="D13" i="1"/>
  <c r="C12" i="1"/>
  <c r="E15" i="2" s="1"/>
  <c r="C11" i="1"/>
  <c r="E14" i="2" s="1"/>
  <c r="C10" i="1"/>
  <c r="C5" i="1"/>
  <c r="E12" i="2" s="1"/>
  <c r="C4" i="1"/>
  <c r="C3" i="1"/>
  <c r="AD27" i="2" l="1"/>
  <c r="B25" i="2"/>
  <c r="D5" i="2"/>
  <c r="I6" i="2"/>
  <c r="D4" i="2"/>
  <c r="E4" i="2" s="1"/>
  <c r="D6" i="2"/>
  <c r="I5" i="2"/>
  <c r="C9" i="1"/>
  <c r="E11" i="2" s="1"/>
  <c r="C8" i="1"/>
  <c r="E5" i="2" l="1"/>
  <c r="B27" i="2"/>
  <c r="E6" i="2"/>
  <c r="B24" i="2"/>
  <c r="B28" i="2" l="1"/>
</calcChain>
</file>

<file path=xl/sharedStrings.xml><?xml version="1.0" encoding="utf-8"?>
<sst xmlns="http://schemas.openxmlformats.org/spreadsheetml/2006/main" count="969" uniqueCount="261">
  <si>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</si>
  <si>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</si>
  <si>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</si>
  <si>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</si>
  <si>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</si>
  <si>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</si>
  <si>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</si>
  <si>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</si>
  <si>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</si>
  <si>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</si>
  <si>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</si>
  <si>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</si>
  <si>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</si>
  <si>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</si>
  <si>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</si>
  <si>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</si>
  <si>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</si>
  <si>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</si>
  <si>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</si>
  <si>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</si>
  <si>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</si>
  <si>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</si>
  <si>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</si>
  <si>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</si>
  <si>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</si>
  <si>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</si>
  <si>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</si>
  <si>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</si>
  <si>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</si>
  <si>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</si>
  <si>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</si>
  <si>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</si>
  <si>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</si>
  <si>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</si>
  <si>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</si>
  <si>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</si>
  <si>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</si>
  <si>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</si>
  <si>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</si>
  <si>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</si>
  <si>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</si>
  <si>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</si>
  <si>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</si>
  <si>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</si>
  <si>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</si>
  <si>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</si>
  <si>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</si>
  <si>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</si>
  <si>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</si>
  <si>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</si>
  <si>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</si>
  <si>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</si>
  <si>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</si>
  <si>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NATIONAL HEALTH GROUP (NHG)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</si>
  <si>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</si>
  <si>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</si>
  <si>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</si>
  <si>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</si>
  <si>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</si>
  <si>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</si>
  <si>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</si>
  <si>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</si>
  <si>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</si>
  <si>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</si>
  <si>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</si>
  <si>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</si>
  <si>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</si>
  <si>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</si>
  <si>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</si>
  <si>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</si>
  <si>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</si>
  <si>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</si>
  <si>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</si>
  <si>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</si>
  <si>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</si>
  <si>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Month</t>
  </si>
  <si>
    <t>Year</t>
  </si>
  <si>
    <t>Cluster</t>
  </si>
  <si>
    <t xml:space="preserve"> </t>
  </si>
  <si>
    <t>Date of License key Emailed</t>
  </si>
  <si>
    <t>Elasped days for delivery</t>
  </si>
  <si>
    <t>Bulk Purchase Dis %</t>
  </si>
  <si>
    <t>PO Value</t>
  </si>
  <si>
    <t>Reseller</t>
  </si>
  <si>
    <t>Delivery Location</t>
  </si>
  <si>
    <t>Category</t>
  </si>
  <si>
    <t>Software Brand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</si>
  <si>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</si>
  <si>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</si>
  <si>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</si>
  <si>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</si>
  <si>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</si>
  <si>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</si>
  <si>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UIC</t>
  </si>
  <si>
    <t>Microsoft</t>
  </si>
  <si>
    <t>NHG _ Customer Code</t>
  </si>
  <si>
    <t xml:space="preserve">SELECT DOCNUM, CUSTREF, U_CUSTREF, DOCDATE,TAXDATE, CARDCODE,CARDNAME,ITEMCODE,ITEMNAME,QUANTITY,U_TLINTCOS,SLPNAME,SLPCODE,MEMO,CONTACTNAME, LINETOTAL ,U_ENR, U_MSENR,U_MSPCN,U_SONO,U_PONO,U_PODATE, ADDRESS2, U_SWSUB  , U_LICCOMDT  , U_LICENDDT  FROM   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</si>
  <si>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</si>
  <si>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</si>
  <si>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</si>
  <si>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</si>
  <si>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</si>
  <si>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</si>
  <si>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</si>
  <si>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="'CI1148-SGD','CN0035-SGD','CN0097-SGD','CN0245-SGD' , 'CA0035-SGD','CA0213-SGD','CJ0032-SGD','CJ0050-SGD','CJ0054-SGD' , 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</si>
  <si>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</si>
  <si>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="'CW0080-SGD','CY0036-SGD','CA0362-SGD','CN0449-SGD','CW0080-SGD','CG0164-SGD','CA0354-SGD','CG0164-SGD','CR0098-SGD','CW0980-SGD','CY0036-SGD'"</t>
  </si>
  <si>
    <t>Auto+Hide+HideSheet+Formulas=Sheet2,Sheet3+FormulasOnly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</si>
  <si>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</si>
  <si>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</si>
  <si>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</si>
  <si>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</si>
  <si>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</si>
  <si>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</si>
  <si>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</si>
  <si>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</si>
  <si>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</si>
  <si>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</si>
  <si>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</si>
  <si>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</si>
  <si>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</si>
  <si>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</si>
  <si>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</si>
  <si>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</si>
  <si>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</si>
  <si>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</si>
  <si>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</si>
  <si>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</si>
  <si>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</si>
  <si>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</si>
  <si>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</si>
  <si>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</si>
  <si>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</si>
  <si>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</si>
  <si>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</si>
  <si>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</si>
  <si>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</si>
  <si>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</si>
  <si>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</si>
  <si>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</si>
  <si>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</si>
  <si>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</si>
  <si>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</si>
  <si>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</si>
  <si>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</si>
  <si>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</si>
  <si>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</si>
  <si>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</si>
  <si>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</si>
  <si>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</si>
  <si>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</si>
  <si>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</si>
  <si>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</si>
  <si>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</si>
  <si>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</si>
  <si>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</si>
  <si>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</si>
  <si>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</si>
  <si>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</si>
  <si>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</si>
  <si>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</si>
  <si>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</si>
  <si>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</si>
  <si>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=IFERROR(NF($E25,"ADDRESS2"),"-")</t>
  </si>
  <si>
    <t>=IFERROR(NF($E25,"U_PODATE"),"-")</t>
  </si>
  <si>
    <t>=IFERROR(NF($E25,"U_PONO"),"-")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</si>
  <si>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</si>
  <si>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</si>
  <si>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</si>
  <si>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</si>
  <si>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</si>
  <si>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</si>
  <si>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</si>
  <si>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</si>
  <si>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</si>
  <si>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</si>
  <si>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</si>
  <si>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</si>
  <si>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</si>
  <si>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</si>
  <si>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=IFERROR(NF($E26,"U_PODATE"),"-")</t>
  </si>
  <si>
    <t>=IFERROR(NF($E26,"U_PONO"),"-")</t>
  </si>
  <si>
    <t>=SUBTOTAL(9,AD24:AD27)</t>
  </si>
  <si>
    <t>Auto+Hide+Values+Formulas=Sheet4,Sheet5+FormulasOnly</t>
  </si>
  <si>
    <t>Auto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</si>
  <si>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</si>
  <si>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</si>
  <si>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</si>
  <si>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</si>
  <si>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</si>
  <si>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=IFERROR(NF($E25,"U_BPurDisc"),"-")</t>
  </si>
  <si>
    <t>=IFERROR(NF($E25,"U_SWSub"),"-")</t>
  </si>
  <si>
    <t>=IFERROR(NF($E25,"U_LicComDt"),"-")</t>
  </si>
  <si>
    <t>=IFERROR(NF($E25,"U_LicEndDt"),"-")</t>
  </si>
  <si>
    <t>=IFERROR(NF($E25,"Comments"),"-")</t>
  </si>
  <si>
    <t>=MONTH(N26)</t>
  </si>
  <si>
    <t>=YEAR(N26)</t>
  </si>
  <si>
    <t>=IFERROR(NF($E26,"U_MSPCN"),"-")</t>
  </si>
  <si>
    <t>=IFERROR(NF($E26,"U_PODate"),"-")</t>
  </si>
  <si>
    <t>=IFERROR(NF($E26,"DocDate"),"-")</t>
  </si>
  <si>
    <t>=IFERROR(NF($E26,"U_BPurDisc"),"-")</t>
  </si>
  <si>
    <t>=IFERROR(NF($E26,"ADDRESS2"),"-")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</si>
  <si>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</si>
  <si>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</si>
  <si>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</si>
  <si>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</si>
  <si>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=IF(K27="","Hide","Show")</t>
  </si>
  <si>
    <t>=IFERROR(NF($E27,"DOCNUM"),"-")</t>
  </si>
  <si>
    <t>=IFERROR(NF($E27,"DOCDATE"),"-")</t>
  </si>
  <si>
    <t>=IFERROR(NF($E27,"U_MSENR"),"-")</t>
  </si>
  <si>
    <t>=IFERROR(NF($E27,"CARDCODE"),"-")</t>
  </si>
  <si>
    <t>=IFERROR(NF($E27,"CARDNAME"),"-")</t>
  </si>
  <si>
    <t>=IFERROR(NF($E27,"U_CUSTREF"),"-")</t>
  </si>
  <si>
    <t>=IFERROR(NF($E27,"ITEMCODE"),"-")</t>
  </si>
  <si>
    <t>=IFERROR(NF($E27,"ITEMNAME"),"-")</t>
  </si>
  <si>
    <t>=IFERROR(NF($E27,"MEMO"),"-")</t>
  </si>
  <si>
    <t>=IFERROR(NF($E27,"QUANTITY"),"-")</t>
  </si>
  <si>
    <t>=IFERROR(NF($E27,"CONTACTNAME"),"-")</t>
  </si>
  <si>
    <t>=IFERROR(NF($E27,"LINETOTAL"),"-")</t>
  </si>
  <si>
    <t>=IFERROR(NF($E27,"ADDRESS2"),"-")</t>
  </si>
  <si>
    <t>=IF(K28="","Hide","Show")</t>
  </si>
  <si>
    <t>=IFERROR(NF($E28,"DOCNUM"),"-")</t>
  </si>
  <si>
    <t>=IFERROR(NF($E28,"DOCDATE"),"-")</t>
  </si>
  <si>
    <t>=IFERROR(NF($E28,"U_MSENR"),"-")</t>
  </si>
  <si>
    <t>=IFERROR(NF($E28,"CARDCODE"),"-")</t>
  </si>
  <si>
    <t>=IFERROR(NF($E28,"CARDNAME"),"-")</t>
  </si>
  <si>
    <t>=IFERROR(NF($E28,"U_CUSTREF"),"-")</t>
  </si>
  <si>
    <t>=IFERROR(NF($E28,"ITEMCODE"),"-")</t>
  </si>
  <si>
    <t>=IFERROR(NF($E28,"ITEMNAME"),"-")</t>
  </si>
  <si>
    <t>=IFERROR(NF($E28,"MEMO"),"-")</t>
  </si>
  <si>
    <t>=IFERROR(NF($E28,"QUANTITY"),"-")</t>
  </si>
  <si>
    <t>=IFERROR(NF($E28,"CONTACTNAME"),"-")</t>
  </si>
  <si>
    <t>=IFERROR(NF($E28,"LINETOTAL"),"-")</t>
  </si>
  <si>
    <t>=IFERROR(NF($E24,"U_PONO"),"-")</t>
  </si>
  <si>
    <t>=SUM(N24-V24)</t>
  </si>
  <si>
    <t>=IFERROR(AE24/AB24,0)</t>
  </si>
  <si>
    <t>=IFERROR(AE25/AB25,0)</t>
  </si>
  <si>
    <t>=IFERROR(AE26/AB26,0)</t>
  </si>
  <si>
    <t>=SUBTOTAL(9,AE24:AE27)</t>
  </si>
  <si>
    <t>=SUM(N25-V25)</t>
  </si>
  <si>
    <t>=SUM(N26-V26)</t>
  </si>
  <si>
    <t>=IFERROR(NF($E27,"U_PONO"),"-")</t>
  </si>
  <si>
    <t>=IFERROR(AE27/AB27,0)</t>
  </si>
  <si>
    <t>=IFERROR(NF($E28,"U_PONO"),"-")</t>
  </si>
  <si>
    <t>=IFERROR(AE28/AB28,0)</t>
  </si>
  <si>
    <t>="01/06/2025"</t>
  </si>
  <si>
    <t>="30/06/2025"</t>
  </si>
  <si>
    <t>="""UICACS"","""",""SQL="",""2=DOCNUM"",""33039126"",""14=CUSTREF"",""7570000438"",""14=U_CUSTREF"",""7570000438"",""15=DOCDATE"",""13/6/2025"",""15=TAXDATE"",""13/6/2025"",""14=CARDCODE"",""CN0026-SGD"",""14=CARDNAME"",""NATIONAL HEALTHCARE GROUP PTE LTD"",""14=ITEMCODE"",""MSEP2-27495GLP"",""1"&amp;"4=ITEMNAME"",""MS PROJECT 2024 SLNG"",""10=QUANTITY"",""5.000000"",""14=U_PONO"",""957543"",""15=U_PODATE"",""12/6/2025"",""10=U_TLINTCOS"",""0.000000"",""2=SLPCODE"",""132"",""14=SLPNAME"",""E0001-CS"",""14=MEMO"",""WENDY KUM CHIOU SZE"",""14=CONTACTNAME"",""RACHEL KHOO"",""10=LINETOTAL"","""&amp;"3029.500000"",""14=U_ENR"","""",""14=U_MSENR"",""S7138270"",""14=U_MSPCN"",""45018483"",""14=ADDRESS2"",""AMIRULHUSNIL_x000D_NATIONAL HEALTHCARE GROUP PTE LTD 3 FUSIONOPOLIS LINK,#03-08, NEXUS @ONE-NORTH, SOUTH LOBBY SINGAPORE 138543_x000D_AMIRULHUSNIL BIN  MOHAMAMAD_x000D_TEL: _x000D_FAX: _x000D_EMA"&amp;"IL: Amirulhusnii_MOHAMAD@nhg.com.sg"""</t>
  </si>
  <si>
    <t>="""UICACS"","""",""SQL="",""2=DOCNUM"",""33039253"",""14=CUSTREF"",""7562002307"",""14=U_CUSTREF"",""7562002307"",""15=DOCDATE"",""26/6/2025"",""15=TAXDATE"",""26/6/2025"",""14=CARDCODE"",""CA0362-SGD"",""14=CARDNAME"",""ALEXANDRA HOSPITAL"",""14=ITEMCODE"",""MSEP2-27348GLP"",""14=ITEMNAME"",""MS"&amp;" EXCEL 2024 SLNG LTSC"",""10=QUANTITY"",""1.000000"",""14=U_PONO"",""ESU957834"",""15=U_PODATE"","""",""10=U_TLINTCOS"",""0.000000"",""2=SLPCODE"",""101"",""14=SLPNAME"",""E0001-MM"",""14=MEMO"",""MELIZA MARQUEZ"",""14=CONTACTNAME"",""mmd_receiving_AH@nuhs.edu.sg"",""10=LINETOTAL"",""165.88"&amp;"0000"",""14=U_ENR"","""",""14=U_MSENR"",""S7138270"",""14=U_MSPCN"",""871D43D1"",""14=ADDRESS2"",""MATERIALS MANAGEMENT DEPT_x000D_ALEXANDRA HOSPITAL BLOCK 21, 378 ALEXANDRA ROAD  SINGAPORE 159964_x000D_DONNY TANG XIN_x000D_TEL: 63706014 / 86157661_x000D_FAX: _x000D_EMAIL: Donny_Tang_Xin@nuhs.edu.sg"""</t>
  </si>
  <si>
    <t>=IFERROR(NF($E27,"U_PODATE"),"-")</t>
  </si>
  <si>
    <t>=IFERROR(NF($E28,"U_PODATE"),"-")</t>
  </si>
  <si>
    <t>=SUBTOTAL(9,AD24:AD29)</t>
  </si>
  <si>
    <t>=SUBTOTAL(9,AE24:AE29)</t>
  </si>
  <si>
    <t>Auto+Hide+HideSheet+Formulas=Sheet8,Sheet2,Sheet3</t>
  </si>
  <si>
    <t>Auto+Hide+HideSheet+Formulas=Sheet8,Sheet2,Sheet3+FormulasOnly</t>
  </si>
  <si>
    <t>Auto+Hide+Values+Formulas=Sheet9,Sheet4,Sheet5</t>
  </si>
  <si>
    <t>Auto+Hide+Values+Formulas=Sheet9,Sheet4,Sheet5+FormulasOnly</t>
  </si>
  <si>
    <t>N/A</t>
  </si>
  <si>
    <t xml:space="preserve">Perpetual </t>
  </si>
  <si>
    <t>NIL</t>
  </si>
  <si>
    <t>UIC PO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</si>
</sst>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  <numFmt numFmtId="168" formatCode="&quot;$&quot;#,##0.0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  <charset val="177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  <charset val="177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u/>
      <sz val="10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9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vertical="top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40" fontId="11" fillId="3" borderId="0" xfId="0" applyNumberFormat="1" applyFont="1" applyFill="1" applyAlignment="1">
      <alignment horizontal="center" vertical="center"/>
    </xf>
    <xf numFmtId="165" fontId="11" fillId="3" borderId="0" xfId="2" applyNumberFormat="1" applyFont="1" applyFill="1" applyAlignment="1">
      <alignment horizontal="left" vertical="center"/>
    </xf>
    <xf numFmtId="0" fontId="13" fillId="0" borderId="0" xfId="0" applyFont="1" applyAlignment="1">
      <alignment vertical="top"/>
    </xf>
    <xf numFmtId="167" fontId="14" fillId="0" borderId="0" xfId="0" applyNumberFormat="1" applyFont="1" applyAlignment="1">
      <alignment vertical="top"/>
    </xf>
    <xf numFmtId="0" fontId="15" fillId="0" borderId="0" xfId="0" applyFont="1"/>
    <xf numFmtId="40" fontId="13" fillId="0" borderId="0" xfId="2" applyNumberFormat="1" applyFont="1" applyAlignment="1">
      <alignment vertical="top"/>
    </xf>
    <xf numFmtId="0" fontId="0" fillId="5" borderId="0" xfId="0" applyFill="1" applyAlignment="1">
      <alignment vertical="top" wrapText="1"/>
    </xf>
    <xf numFmtId="0" fontId="0" fillId="0" borderId="0" xfId="0" quotePrefix="1"/>
    <xf numFmtId="1" fontId="0" fillId="2" borderId="0" xfId="0" applyNumberFormat="1" applyFill="1" applyAlignment="1">
      <alignment vertical="top"/>
    </xf>
    <xf numFmtId="1" fontId="4" fillId="0" borderId="0" xfId="1" applyNumberFormat="1" applyFont="1" applyAlignment="1">
      <alignment horizontal="center" vertical="top"/>
    </xf>
    <xf numFmtId="1" fontId="11" fillId="3" borderId="0" xfId="0" applyNumberFormat="1" applyFont="1" applyFill="1" applyAlignment="1">
      <alignment horizontal="center" vertical="center" wrapText="1"/>
    </xf>
    <xf numFmtId="168" fontId="0" fillId="2" borderId="0" xfId="0" applyNumberFormat="1" applyFill="1" applyAlignment="1">
      <alignment vertical="top"/>
    </xf>
    <xf numFmtId="168" fontId="0" fillId="0" borderId="0" xfId="0" applyNumberFormat="1" applyAlignment="1">
      <alignment vertical="top"/>
    </xf>
    <xf numFmtId="168" fontId="0" fillId="6" borderId="0" xfId="0" applyNumberFormat="1" applyFill="1" applyAlignment="1">
      <alignment vertical="top"/>
    </xf>
    <xf numFmtId="168" fontId="4" fillId="0" borderId="0" xfId="1" applyNumberFormat="1" applyFont="1" applyAlignment="1">
      <alignment horizontal="center" vertical="top"/>
    </xf>
    <xf numFmtId="168" fontId="12" fillId="3" borderId="0" xfId="0" applyNumberFormat="1" applyFont="1" applyFill="1" applyAlignment="1">
      <alignment horizontal="center" vertical="center" wrapText="1"/>
    </xf>
    <xf numFmtId="168" fontId="0" fillId="0" borderId="0" xfId="0" applyNumberFormat="1" applyAlignment="1">
      <alignment horizontal="center" vertical="center"/>
    </xf>
    <xf numFmtId="168" fontId="0" fillId="0" borderId="0" xfId="2" applyNumberFormat="1" applyFont="1" applyAlignment="1">
      <alignment vertical="top"/>
    </xf>
    <xf numFmtId="0" fontId="8" fillId="0" borderId="0" xfId="1" applyFont="1" applyAlignment="1">
      <alignment horizontal="center" vertical="top"/>
    </xf>
    <xf numFmtId="2" fontId="13" fillId="0" borderId="0" xfId="0" applyNumberFormat="1" applyFont="1" applyAlignment="1">
      <alignment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opLeftCell="B2" zoomScale="112" zoomScaleNormal="112" workbookViewId="0">
      <selection activeCell="C19" sqref="C19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6" s="1" customFormat="1" hidden="1">
      <c r="A1" s="1" t="s">
        <v>253</v>
      </c>
      <c r="B1" s="1" t="s">
        <v>1</v>
      </c>
      <c r="C1" s="2" t="s">
        <v>2</v>
      </c>
      <c r="D1" s="1" t="s">
        <v>3</v>
      </c>
    </row>
    <row r="2" spans="1:6">
      <c r="B2" s="4" t="s">
        <v>19</v>
      </c>
      <c r="C2" s="4" t="s">
        <v>4</v>
      </c>
    </row>
    <row r="3" spans="1:6">
      <c r="A3" s="1" t="s">
        <v>0</v>
      </c>
      <c r="B3" s="4" t="s">
        <v>5</v>
      </c>
      <c r="C3" s="5" t="str">
        <f>"01/06/2025"</f>
        <v>01/06/2025</v>
      </c>
    </row>
    <row r="4" spans="1:6">
      <c r="A4" s="1" t="s">
        <v>0</v>
      </c>
      <c r="B4" s="4" t="s">
        <v>6</v>
      </c>
      <c r="C4" s="5" t="str">
        <f>"30/06/2025"</f>
        <v>30/06/2025</v>
      </c>
    </row>
    <row r="5" spans="1:6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6">
      <c r="A8" s="1" t="s">
        <v>8</v>
      </c>
      <c r="C8" s="3" t="str">
        <f>TEXT($C$3,"dd/MMM/yyyy") &amp; ".." &amp; TEXT($C$4,"dd/MMM/yyyy")</f>
        <v>01/Jun/2025..30/Jun/2025</v>
      </c>
    </row>
    <row r="9" spans="1:6">
      <c r="A9" s="1" t="s">
        <v>9</v>
      </c>
      <c r="C9" s="3" t="str">
        <f>TEXT($C$3,"yyyyMMdd") &amp; ".." &amp; TEXT($C$4,"yyyyMMdd")</f>
        <v>20250601..20250630</v>
      </c>
    </row>
    <row r="10" spans="1:6">
      <c r="B10" s="4" t="s">
        <v>42</v>
      </c>
      <c r="C10" s="6" t="str">
        <f>"'S7138270','7138270' ,'s7138270'"</f>
        <v>'S7138270','7138270' ,'s7138270'</v>
      </c>
    </row>
    <row r="11" spans="1:6">
      <c r="B11" s="4" t="s">
        <v>39</v>
      </c>
      <c r="C11" s="6" t="str">
        <f>"'S7138270','7138270' ,'s7138270'"</f>
        <v>'S7138270','7138270' ,'s7138270'</v>
      </c>
    </row>
    <row r="12" spans="1:6">
      <c r="B12" s="4" t="s">
        <v>43</v>
      </c>
      <c r="C12" s="6" t="str">
        <f>"'MS'"</f>
        <v>'MS'</v>
      </c>
    </row>
    <row r="13" spans="1:6">
      <c r="B13" s="4" t="s">
        <v>44</v>
      </c>
      <c r="C13" s="4" t="str">
        <f>$D$13&amp;$D$14&amp;$D$15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  <c r="D13" s="6" t="str">
        <f>"'CI1148-SGD','CN0035-SGD','CN0097-SGD','CN0245-SGD' , 'CA0035-SGD','CA0213-SGD','CJ0032-SGD','CJ0050-SGD','CJ0054-SGD' , 'CG0164-SGD','CY0036-SGD','CI1244-SGD',"</f>
        <v>'CI1148-SGD','CN0035-SGD','CN0097-SGD','CN0245-SGD' , 'CA0035-SGD','CA0213-SGD','CJ0032-SGD','CJ0050-SGD','CJ0054-SGD' , 'CG0164-SGD','CY0036-SGD','CI1244-SGD',</v>
      </c>
    </row>
    <row r="14" spans="1:6">
      <c r="D14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15" spans="1:6">
      <c r="D15" s="4" t="str">
        <f>"'CW0080-SGD','CY0036-SGD','CA0362-SGD','CN0449-SGD','CW0080-SGD','CG0164-SGD','CA0354-SGD','CG0164-SGD','CR0098-SGD','CW0980-SGD','CY0036-SGD'"</f>
        <v>'CW0080-SGD','CY0036-SGD','CA0362-SGD','CN0449-SGD','CW0080-SGD','CG0164-SGD','CA0354-SGD','CG0164-SGD','CR0098-SGD','CW0980-SGD','CY0036-SGD'</v>
      </c>
    </row>
    <row r="16" spans="1:6">
      <c r="F16" s="15"/>
    </row>
    <row r="17" spans="7:7">
      <c r="G17" s="1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62900-CF9D-4480-B9D6-F4BF41BEB4E2}">
  <dimension ref="A1:AT30"/>
  <sheetViews>
    <sheetView workbookViewId="0"/>
  </sheetViews>
  <sheetFormatPr defaultRowHeight="15"/>
  <sheetData>
    <row r="1" spans="1:46">
      <c r="A1" s="66" t="s">
        <v>256</v>
      </c>
      <c r="B1" s="66" t="s">
        <v>46</v>
      </c>
      <c r="C1" s="66" t="s">
        <v>7</v>
      </c>
      <c r="D1" s="66" t="s">
        <v>7</v>
      </c>
      <c r="E1" s="66" t="s">
        <v>7</v>
      </c>
      <c r="F1" s="66" t="s">
        <v>7</v>
      </c>
      <c r="G1" s="66" t="s">
        <v>7</v>
      </c>
      <c r="H1" s="66" t="s">
        <v>7</v>
      </c>
      <c r="I1" s="66" t="s">
        <v>7</v>
      </c>
      <c r="J1" s="66" t="s">
        <v>51</v>
      </c>
      <c r="K1" s="66" t="s">
        <v>18</v>
      </c>
      <c r="L1" s="66" t="s">
        <v>18</v>
      </c>
      <c r="O1" s="66" t="s">
        <v>18</v>
      </c>
      <c r="Q1" s="66" t="s">
        <v>18</v>
      </c>
      <c r="R1" s="66" t="s">
        <v>18</v>
      </c>
      <c r="S1" s="66" t="s">
        <v>18</v>
      </c>
      <c r="T1" s="66" t="s">
        <v>18</v>
      </c>
      <c r="V1" s="66" t="s">
        <v>18</v>
      </c>
      <c r="Y1" s="66" t="s">
        <v>7</v>
      </c>
      <c r="Z1" s="66" t="s">
        <v>7</v>
      </c>
      <c r="AA1" s="66" t="s">
        <v>18</v>
      </c>
      <c r="AB1" s="66" t="s">
        <v>18</v>
      </c>
      <c r="AC1" s="66" t="s">
        <v>18</v>
      </c>
      <c r="AJ1" s="66" t="s">
        <v>18</v>
      </c>
      <c r="AK1" s="66" t="s">
        <v>18</v>
      </c>
      <c r="AR1" s="66" t="s">
        <v>7</v>
      </c>
      <c r="AS1" s="66" t="s">
        <v>7</v>
      </c>
      <c r="AT1" s="66" t="s">
        <v>7</v>
      </c>
    </row>
    <row r="2" spans="1:46">
      <c r="A2" s="66" t="s">
        <v>7</v>
      </c>
      <c r="D2" s="66" t="s">
        <v>19</v>
      </c>
      <c r="E2" s="66" t="s">
        <v>108</v>
      </c>
    </row>
    <row r="3" spans="1:46">
      <c r="A3" s="66" t="s">
        <v>7</v>
      </c>
      <c r="D3" s="66" t="s">
        <v>22</v>
      </c>
      <c r="E3" s="66" t="s">
        <v>20</v>
      </c>
      <c r="F3" s="66" t="s">
        <v>21</v>
      </c>
      <c r="G3" s="66" t="s">
        <v>23</v>
      </c>
      <c r="H3" s="66" t="s">
        <v>47</v>
      </c>
      <c r="I3" s="66" t="s">
        <v>24</v>
      </c>
    </row>
    <row r="4" spans="1:46">
      <c r="A4" s="66" t="s">
        <v>7</v>
      </c>
      <c r="C4" s="66" t="s">
        <v>11</v>
      </c>
      <c r="D4" s="66" t="s">
        <v>109</v>
      </c>
      <c r="E4" s="66" t="s">
        <v>110</v>
      </c>
      <c r="F4" s="66" t="s">
        <v>96</v>
      </c>
      <c r="G4" s="66" t="s">
        <v>25</v>
      </c>
      <c r="H4" s="66" t="s">
        <v>111</v>
      </c>
    </row>
    <row r="5" spans="1:46">
      <c r="A5" s="66" t="s">
        <v>7</v>
      </c>
      <c r="C5" s="66" t="s">
        <v>10</v>
      </c>
      <c r="D5" s="66" t="s">
        <v>112</v>
      </c>
      <c r="E5" s="66" t="s">
        <v>113</v>
      </c>
      <c r="F5" s="66" t="s">
        <v>96</v>
      </c>
      <c r="G5" s="66" t="s">
        <v>25</v>
      </c>
      <c r="H5" s="66" t="s">
        <v>111</v>
      </c>
      <c r="I5" s="66" t="s">
        <v>114</v>
      </c>
    </row>
    <row r="6" spans="1:46">
      <c r="A6" s="66" t="s">
        <v>7</v>
      </c>
      <c r="C6" s="66" t="s">
        <v>41</v>
      </c>
      <c r="D6" s="66" t="s">
        <v>115</v>
      </c>
      <c r="E6" s="66" t="s">
        <v>116</v>
      </c>
      <c r="F6" s="66" t="s">
        <v>96</v>
      </c>
      <c r="G6" s="66" t="s">
        <v>25</v>
      </c>
      <c r="H6" s="66" t="s">
        <v>111</v>
      </c>
      <c r="I6" s="66" t="s">
        <v>117</v>
      </c>
    </row>
    <row r="7" spans="1:46">
      <c r="A7" s="66" t="s">
        <v>7</v>
      </c>
    </row>
    <row r="8" spans="1:46">
      <c r="A8" s="66" t="s">
        <v>7</v>
      </c>
    </row>
    <row r="9" spans="1:46">
      <c r="A9" s="66" t="s">
        <v>7</v>
      </c>
    </row>
    <row r="10" spans="1:46">
      <c r="A10" s="66" t="s">
        <v>7</v>
      </c>
    </row>
    <row r="11" spans="1:46">
      <c r="A11" s="66" t="s">
        <v>7</v>
      </c>
      <c r="C11" s="66" t="s">
        <v>27</v>
      </c>
      <c r="E11" s="66" t="s">
        <v>118</v>
      </c>
    </row>
    <row r="12" spans="1:46">
      <c r="A12" s="66" t="s">
        <v>7</v>
      </c>
      <c r="C12" s="66" t="s">
        <v>28</v>
      </c>
      <c r="E12" s="66" t="s">
        <v>119</v>
      </c>
    </row>
    <row r="13" spans="1:46">
      <c r="A13" s="66" t="s">
        <v>7</v>
      </c>
      <c r="C13" s="66" t="s">
        <v>42</v>
      </c>
      <c r="E13" s="66" t="s">
        <v>120</v>
      </c>
    </row>
    <row r="14" spans="1:46">
      <c r="A14" s="66" t="s">
        <v>7</v>
      </c>
      <c r="C14" s="66" t="s">
        <v>39</v>
      </c>
      <c r="E14" s="66" t="s">
        <v>121</v>
      </c>
    </row>
    <row r="15" spans="1:46">
      <c r="A15" s="66" t="s">
        <v>7</v>
      </c>
      <c r="C15" s="66" t="s">
        <v>43</v>
      </c>
      <c r="E15" s="66" t="s">
        <v>122</v>
      </c>
    </row>
    <row r="16" spans="1:46">
      <c r="A16" s="66" t="s">
        <v>7</v>
      </c>
      <c r="C16" s="66" t="s">
        <v>44</v>
      </c>
      <c r="E16" s="66" t="s">
        <v>123</v>
      </c>
    </row>
    <row r="17" spans="1:43">
      <c r="A17" s="66" t="s">
        <v>7</v>
      </c>
    </row>
    <row r="18" spans="1:43">
      <c r="A18" s="66" t="s">
        <v>7</v>
      </c>
    </row>
    <row r="21" spans="1:43">
      <c r="K21" s="66" t="s">
        <v>53</v>
      </c>
    </row>
    <row r="23" spans="1:43">
      <c r="E23" s="66" t="s">
        <v>29</v>
      </c>
      <c r="K23" s="66" t="s">
        <v>75</v>
      </c>
      <c r="L23" s="66" t="s">
        <v>76</v>
      </c>
      <c r="M23" s="66" t="s">
        <v>14</v>
      </c>
      <c r="N23" s="66" t="s">
        <v>16</v>
      </c>
      <c r="O23" s="66" t="s">
        <v>30</v>
      </c>
      <c r="P23" s="66" t="s">
        <v>33</v>
      </c>
      <c r="Q23" s="66" t="s">
        <v>77</v>
      </c>
      <c r="R23" s="66" t="s">
        <v>31</v>
      </c>
      <c r="S23" s="66" t="s">
        <v>38</v>
      </c>
      <c r="T23" s="66" t="s">
        <v>34</v>
      </c>
      <c r="U23" s="66" t="s">
        <v>17</v>
      </c>
      <c r="V23" s="66" t="s">
        <v>17</v>
      </c>
      <c r="W23" s="66" t="s">
        <v>79</v>
      </c>
      <c r="X23" s="66" t="s">
        <v>80</v>
      </c>
      <c r="Y23" s="66" t="s">
        <v>36</v>
      </c>
      <c r="Z23" s="66" t="s">
        <v>12</v>
      </c>
      <c r="AA23" s="66" t="s">
        <v>32</v>
      </c>
      <c r="AB23" s="66" t="s">
        <v>13</v>
      </c>
      <c r="AC23" s="66" t="s">
        <v>37</v>
      </c>
      <c r="AD23" s="66" t="s">
        <v>56</v>
      </c>
      <c r="AE23" s="66" t="s">
        <v>57</v>
      </c>
      <c r="AF23" s="66" t="s">
        <v>81</v>
      </c>
      <c r="AG23" s="66" t="s">
        <v>82</v>
      </c>
      <c r="AH23" s="66" t="s">
        <v>83</v>
      </c>
      <c r="AI23" s="66" t="s">
        <v>84</v>
      </c>
      <c r="AJ23" s="66" t="s">
        <v>85</v>
      </c>
      <c r="AK23" s="66" t="s">
        <v>86</v>
      </c>
      <c r="AL23" s="66" t="s">
        <v>87</v>
      </c>
      <c r="AM23" s="66" t="s">
        <v>88</v>
      </c>
      <c r="AN23" s="66" t="s">
        <v>89</v>
      </c>
      <c r="AO23" s="66" t="s">
        <v>90</v>
      </c>
      <c r="AP23" s="66" t="s">
        <v>91</v>
      </c>
      <c r="AQ23" s="66" t="s">
        <v>92</v>
      </c>
    </row>
    <row r="24" spans="1:43">
      <c r="B24" s="66" t="s">
        <v>124</v>
      </c>
      <c r="C24" s="66" t="s">
        <v>48</v>
      </c>
      <c r="E24" s="66" t="s">
        <v>125</v>
      </c>
      <c r="K24" s="66" t="s">
        <v>126</v>
      </c>
      <c r="L24" s="66" t="s">
        <v>127</v>
      </c>
      <c r="M24" s="66" t="s">
        <v>128</v>
      </c>
      <c r="N24" s="66" t="s">
        <v>129</v>
      </c>
      <c r="O24" s="66" t="s">
        <v>130</v>
      </c>
      <c r="P24" s="66" t="s">
        <v>131</v>
      </c>
      <c r="Q24" s="66" t="s">
        <v>78</v>
      </c>
      <c r="R24" s="66" t="s">
        <v>132</v>
      </c>
      <c r="S24" s="66" t="s">
        <v>133</v>
      </c>
      <c r="T24" s="66" t="s">
        <v>134</v>
      </c>
      <c r="U24" s="66" t="s">
        <v>233</v>
      </c>
      <c r="V24" s="66" t="s">
        <v>135</v>
      </c>
      <c r="W24" s="66" t="s">
        <v>136</v>
      </c>
      <c r="X24" s="66" t="s">
        <v>234</v>
      </c>
      <c r="Y24" s="66" t="s">
        <v>137</v>
      </c>
      <c r="Z24" s="66" t="s">
        <v>138</v>
      </c>
      <c r="AA24" s="66" t="s">
        <v>139</v>
      </c>
      <c r="AB24" s="66" t="s">
        <v>140</v>
      </c>
      <c r="AC24" s="66" t="s">
        <v>141</v>
      </c>
      <c r="AD24" s="66" t="s">
        <v>235</v>
      </c>
      <c r="AE24" s="66" t="s">
        <v>142</v>
      </c>
      <c r="AF24" s="66" t="s">
        <v>143</v>
      </c>
      <c r="AG24" s="66" t="s">
        <v>142</v>
      </c>
      <c r="AH24" s="66" t="s">
        <v>93</v>
      </c>
      <c r="AI24" s="66" t="s">
        <v>144</v>
      </c>
      <c r="AJ24" s="66" t="s">
        <v>78</v>
      </c>
      <c r="AK24" s="66" t="s">
        <v>94</v>
      </c>
      <c r="AL24" s="66" t="s">
        <v>137</v>
      </c>
      <c r="AM24" s="66" t="s">
        <v>138</v>
      </c>
      <c r="AN24" s="66" t="s">
        <v>145</v>
      </c>
      <c r="AO24" s="66" t="s">
        <v>146</v>
      </c>
      <c r="AP24" s="66" t="s">
        <v>147</v>
      </c>
      <c r="AQ24" s="66" t="s">
        <v>148</v>
      </c>
    </row>
    <row r="25" spans="1:43">
      <c r="A25" s="66" t="s">
        <v>184</v>
      </c>
      <c r="B25" s="66" t="s">
        <v>149</v>
      </c>
      <c r="C25" s="66" t="s">
        <v>48</v>
      </c>
      <c r="E25" s="66" t="s">
        <v>247</v>
      </c>
      <c r="K25" s="66" t="s">
        <v>185</v>
      </c>
      <c r="L25" s="66" t="s">
        <v>186</v>
      </c>
      <c r="M25" s="66" t="s">
        <v>151</v>
      </c>
      <c r="N25" s="66" t="s">
        <v>152</v>
      </c>
      <c r="O25" s="66" t="s">
        <v>153</v>
      </c>
      <c r="P25" s="66" t="s">
        <v>187</v>
      </c>
      <c r="Q25" s="66" t="s">
        <v>78</v>
      </c>
      <c r="R25" s="66" t="s">
        <v>154</v>
      </c>
      <c r="S25" s="66" t="s">
        <v>155</v>
      </c>
      <c r="T25" s="66" t="s">
        <v>157</v>
      </c>
      <c r="U25" s="66" t="s">
        <v>165</v>
      </c>
      <c r="V25" s="66" t="s">
        <v>188</v>
      </c>
      <c r="W25" s="66" t="s">
        <v>189</v>
      </c>
      <c r="X25" s="66" t="s">
        <v>239</v>
      </c>
      <c r="Y25" s="66" t="s">
        <v>156</v>
      </c>
      <c r="Z25" s="66" t="s">
        <v>158</v>
      </c>
      <c r="AA25" s="66" t="s">
        <v>159</v>
      </c>
      <c r="AB25" s="66" t="s">
        <v>160</v>
      </c>
      <c r="AC25" s="66" t="s">
        <v>161</v>
      </c>
      <c r="AD25" s="66" t="s">
        <v>236</v>
      </c>
      <c r="AE25" s="66" t="s">
        <v>162</v>
      </c>
      <c r="AF25" s="66" t="s">
        <v>190</v>
      </c>
      <c r="AG25" s="66" t="s">
        <v>162</v>
      </c>
      <c r="AH25" s="66" t="s">
        <v>93</v>
      </c>
      <c r="AI25" s="66" t="s">
        <v>163</v>
      </c>
      <c r="AJ25" s="66" t="s">
        <v>78</v>
      </c>
      <c r="AK25" s="66" t="s">
        <v>94</v>
      </c>
      <c r="AL25" s="66" t="s">
        <v>156</v>
      </c>
      <c r="AM25" s="66" t="s">
        <v>158</v>
      </c>
      <c r="AN25" s="66" t="s">
        <v>191</v>
      </c>
      <c r="AO25" s="66" t="s">
        <v>192</v>
      </c>
      <c r="AP25" s="66" t="s">
        <v>193</v>
      </c>
      <c r="AQ25" s="66" t="s">
        <v>194</v>
      </c>
    </row>
    <row r="26" spans="1:43">
      <c r="A26" s="66" t="s">
        <v>184</v>
      </c>
      <c r="B26" s="66" t="s">
        <v>166</v>
      </c>
      <c r="C26" s="66" t="s">
        <v>48</v>
      </c>
      <c r="E26" s="66" t="s">
        <v>248</v>
      </c>
      <c r="K26" s="66" t="s">
        <v>195</v>
      </c>
      <c r="L26" s="66" t="s">
        <v>196</v>
      </c>
      <c r="M26" s="66" t="s">
        <v>168</v>
      </c>
      <c r="N26" s="66" t="s">
        <v>169</v>
      </c>
      <c r="O26" s="66" t="s">
        <v>170</v>
      </c>
      <c r="P26" s="66" t="s">
        <v>197</v>
      </c>
      <c r="Q26" s="66" t="s">
        <v>78</v>
      </c>
      <c r="R26" s="66" t="s">
        <v>171</v>
      </c>
      <c r="S26" s="66" t="s">
        <v>172</v>
      </c>
      <c r="T26" s="66" t="s">
        <v>174</v>
      </c>
      <c r="U26" s="66" t="s">
        <v>181</v>
      </c>
      <c r="V26" s="66" t="s">
        <v>198</v>
      </c>
      <c r="W26" s="66" t="s">
        <v>199</v>
      </c>
      <c r="X26" s="66" t="s">
        <v>240</v>
      </c>
      <c r="Y26" s="66" t="s">
        <v>173</v>
      </c>
      <c r="Z26" s="66" t="s">
        <v>175</v>
      </c>
      <c r="AA26" s="66" t="s">
        <v>176</v>
      </c>
      <c r="AB26" s="66" t="s">
        <v>177</v>
      </c>
      <c r="AC26" s="66" t="s">
        <v>178</v>
      </c>
      <c r="AD26" s="66" t="s">
        <v>237</v>
      </c>
      <c r="AE26" s="66" t="s">
        <v>179</v>
      </c>
      <c r="AF26" s="66" t="s">
        <v>200</v>
      </c>
      <c r="AG26" s="66" t="s">
        <v>179</v>
      </c>
      <c r="AH26" s="66" t="s">
        <v>93</v>
      </c>
      <c r="AI26" s="66" t="s">
        <v>201</v>
      </c>
      <c r="AJ26" s="66" t="s">
        <v>78</v>
      </c>
      <c r="AK26" s="66" t="s">
        <v>94</v>
      </c>
      <c r="AL26" s="66" t="s">
        <v>173</v>
      </c>
      <c r="AM26" s="66" t="s">
        <v>175</v>
      </c>
      <c r="AN26" s="66" t="s">
        <v>202</v>
      </c>
      <c r="AO26" s="66" t="s">
        <v>203</v>
      </c>
      <c r="AP26" s="66" t="s">
        <v>204</v>
      </c>
      <c r="AQ26" s="66" t="s">
        <v>205</v>
      </c>
    </row>
    <row r="27" spans="1:43">
      <c r="B27" s="66" t="s">
        <v>206</v>
      </c>
      <c r="C27" s="66" t="s">
        <v>49</v>
      </c>
      <c r="E27" s="66" t="s">
        <v>150</v>
      </c>
      <c r="K27" s="66" t="s">
        <v>207</v>
      </c>
      <c r="L27" s="66" t="s">
        <v>208</v>
      </c>
      <c r="O27" s="66" t="s">
        <v>209</v>
      </c>
      <c r="Q27" s="66" t="s">
        <v>210</v>
      </c>
      <c r="R27" s="66" t="s">
        <v>211</v>
      </c>
      <c r="S27" s="66" t="s">
        <v>213</v>
      </c>
      <c r="T27" s="66" t="s">
        <v>212</v>
      </c>
      <c r="V27" s="66" t="s">
        <v>78</v>
      </c>
      <c r="Y27" s="66" t="s">
        <v>213</v>
      </c>
      <c r="Z27" s="66" t="s">
        <v>214</v>
      </c>
      <c r="AA27" s="66" t="s">
        <v>215</v>
      </c>
      <c r="AB27" s="66" t="s">
        <v>216</v>
      </c>
      <c r="AC27" s="66" t="s">
        <v>217</v>
      </c>
      <c r="AD27" s="66" t="s">
        <v>242</v>
      </c>
      <c r="AE27" s="66" t="s">
        <v>218</v>
      </c>
      <c r="AI27" s="66" t="s">
        <v>219</v>
      </c>
      <c r="AJ27" s="66" t="s">
        <v>249</v>
      </c>
      <c r="AK27" s="66" t="s">
        <v>241</v>
      </c>
    </row>
    <row r="28" spans="1:43">
      <c r="B28" s="66" t="s">
        <v>220</v>
      </c>
      <c r="C28" s="66" t="s">
        <v>50</v>
      </c>
      <c r="E28" s="66" t="s">
        <v>167</v>
      </c>
      <c r="K28" s="66" t="s">
        <v>221</v>
      </c>
      <c r="L28" s="66" t="s">
        <v>222</v>
      </c>
      <c r="O28" s="66" t="s">
        <v>223</v>
      </c>
      <c r="Q28" s="66" t="s">
        <v>224</v>
      </c>
      <c r="R28" s="66" t="s">
        <v>225</v>
      </c>
      <c r="S28" s="66" t="s">
        <v>227</v>
      </c>
      <c r="T28" s="66" t="s">
        <v>226</v>
      </c>
      <c r="V28" s="66" t="s">
        <v>78</v>
      </c>
      <c r="Y28" s="66" t="s">
        <v>227</v>
      </c>
      <c r="Z28" s="66" t="s">
        <v>228</v>
      </c>
      <c r="AA28" s="66" t="s">
        <v>229</v>
      </c>
      <c r="AB28" s="66" t="s">
        <v>230</v>
      </c>
      <c r="AC28" s="66" t="s">
        <v>231</v>
      </c>
      <c r="AD28" s="66" t="s">
        <v>244</v>
      </c>
      <c r="AE28" s="66" t="s">
        <v>232</v>
      </c>
      <c r="AJ28" s="66" t="s">
        <v>250</v>
      </c>
      <c r="AK28" s="66" t="s">
        <v>243</v>
      </c>
    </row>
    <row r="30" spans="1:43">
      <c r="AD30" s="66" t="s">
        <v>251</v>
      </c>
      <c r="AE30" s="66" t="s">
        <v>252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37"/>
  <sheetViews>
    <sheetView tabSelected="1" topLeftCell="T19" zoomScale="85" zoomScaleNormal="85" workbookViewId="0">
      <selection activeCell="AD40" sqref="AD40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7.28515625" style="21" bestFit="1" customWidth="1"/>
    <col min="12" max="12" width="5.42578125" style="21" bestFit="1" customWidth="1"/>
    <col min="13" max="13" width="10.7109375" style="4" customWidth="1"/>
    <col min="14" max="14" width="13.85546875" style="21" customWidth="1"/>
    <col min="15" max="15" width="15" style="17" bestFit="1" customWidth="1"/>
    <col min="16" max="16" width="7.42578125" style="17" customWidth="1"/>
    <col min="17" max="17" width="7.7109375" style="4" bestFit="1" customWidth="1"/>
    <col min="18" max="18" width="11.7109375" style="4" bestFit="1" customWidth="1"/>
    <col min="19" max="19" width="35" style="4" bestFit="1" customWidth="1"/>
    <col min="20" max="20" width="29" style="3" bestFit="1" customWidth="1"/>
    <col min="21" max="21" width="15.28515625" style="3" customWidth="1"/>
    <col min="22" max="22" width="9.85546875" style="3" bestFit="1" customWidth="1"/>
    <col min="23" max="23" width="10.7109375" style="4" bestFit="1" customWidth="1"/>
    <col min="24" max="24" width="17.7109375" style="19" customWidth="1"/>
    <col min="25" max="25" width="9.28515625" style="4" hidden="1" customWidth="1"/>
    <col min="26" max="26" width="17.7109375" style="4" hidden="1" customWidth="1"/>
    <col min="27" max="27" width="21.28515625" style="4" bestFit="1" customWidth="1"/>
    <col min="28" max="28" width="9.140625" style="4" bestFit="1" customWidth="1"/>
    <col min="29" max="29" width="29.28515625" style="19" bestFit="1" customWidth="1"/>
    <col min="30" max="30" width="12.7109375" style="4" customWidth="1"/>
    <col min="31" max="31" width="12.28515625" style="4" customWidth="1"/>
    <col min="32" max="32" width="5.28515625" style="4" customWidth="1"/>
    <col min="33" max="33" width="14.28515625" style="71" customWidth="1"/>
    <col min="34" max="34" width="8.5703125" style="4" customWidth="1"/>
    <col min="35" max="35" width="36.28515625" style="4" customWidth="1"/>
    <col min="36" max="36" width="9.28515625" style="4" bestFit="1" customWidth="1"/>
    <col min="37" max="37" width="15.7109375" style="4" bestFit="1" customWidth="1"/>
    <col min="38" max="38" width="18.5703125" style="4" customWidth="1"/>
    <col min="39" max="39" width="24.85546875" style="38" customWidth="1"/>
    <col min="40" max="40" width="28" style="38" customWidth="1"/>
    <col min="41" max="41" width="12.7109375" style="4" customWidth="1"/>
    <col min="42" max="42" width="18.42578125" style="21" customWidth="1"/>
    <col min="43" max="43" width="19" style="21" customWidth="1"/>
    <col min="44" max="44" width="20" style="21" hidden="1" customWidth="1"/>
    <col min="45" max="46" width="9.28515625" style="4" hidden="1" customWidth="1"/>
    <col min="47" max="16384" width="9.28515625" style="4"/>
  </cols>
  <sheetData>
    <row r="1" spans="1:46" s="1" customFormat="1" hidden="1">
      <c r="A1" s="1" t="s">
        <v>255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3" t="s">
        <v>7</v>
      </c>
      <c r="J1" s="1" t="s">
        <v>51</v>
      </c>
      <c r="K1" s="22" t="s">
        <v>18</v>
      </c>
      <c r="L1" s="22" t="s">
        <v>18</v>
      </c>
      <c r="N1" s="22"/>
      <c r="O1" s="16" t="s">
        <v>18</v>
      </c>
      <c r="P1" s="16"/>
      <c r="Q1" s="1" t="s">
        <v>18</v>
      </c>
      <c r="R1" s="1" t="s">
        <v>18</v>
      </c>
      <c r="S1" s="1" t="s">
        <v>18</v>
      </c>
      <c r="T1" s="2" t="s">
        <v>18</v>
      </c>
      <c r="U1" s="2"/>
      <c r="V1" s="2" t="s">
        <v>18</v>
      </c>
      <c r="X1" s="67"/>
      <c r="Y1" s="1" t="s">
        <v>7</v>
      </c>
      <c r="Z1" s="1" t="s">
        <v>7</v>
      </c>
      <c r="AA1" s="1" t="s">
        <v>18</v>
      </c>
      <c r="AB1" s="1" t="s">
        <v>18</v>
      </c>
      <c r="AC1" s="1" t="s">
        <v>18</v>
      </c>
      <c r="AG1" s="70"/>
      <c r="AJ1" s="1" t="s">
        <v>18</v>
      </c>
      <c r="AK1" s="1" t="s">
        <v>18</v>
      </c>
      <c r="AM1" s="37"/>
      <c r="AN1" s="37"/>
      <c r="AP1" s="22"/>
      <c r="AQ1" s="22"/>
      <c r="AR1" s="22" t="s">
        <v>7</v>
      </c>
      <c r="AS1" s="1" t="s">
        <v>7</v>
      </c>
      <c r="AT1" s="1" t="s">
        <v>7</v>
      </c>
    </row>
    <row r="2" spans="1:46" hidden="1">
      <c r="A2" s="1" t="s">
        <v>7</v>
      </c>
      <c r="D2" s="4" t="s">
        <v>19</v>
      </c>
      <c r="E2" s="4" t="str">
        <f>Option!$C$2</f>
        <v>UICACS</v>
      </c>
    </row>
    <row r="3" spans="1:46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4" t="s">
        <v>24</v>
      </c>
    </row>
    <row r="4" spans="1:46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 ORDER BY DOCNUM, DOCDATE</v>
      </c>
      <c r="F4" s="65" t="s">
        <v>96</v>
      </c>
      <c r="G4" s="4" t="s">
        <v>25</v>
      </c>
      <c r="H4" s="4" t="str">
        <f>" ORDER BY DOCNUM, DOCDATE"</f>
        <v xml:space="preserve"> ORDER BY DOCNUM, DOCDATE</v>
      </c>
    </row>
    <row r="5" spans="1:46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 ORDER BY DOCNUM, DOCDATE</v>
      </c>
      <c r="F5" s="65" t="s">
        <v>96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</row>
    <row r="6" spans="1:46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 ORDER BY DOCNUM, DOCDATE</v>
      </c>
      <c r="F6" s="65" t="s">
        <v>96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</row>
    <row r="7" spans="1:46" hidden="1">
      <c r="A7" s="1" t="s">
        <v>7</v>
      </c>
    </row>
    <row r="8" spans="1:46" hidden="1">
      <c r="A8" s="1" t="s">
        <v>7</v>
      </c>
      <c r="K8" s="45"/>
    </row>
    <row r="9" spans="1:46" hidden="1">
      <c r="A9" s="1" t="s">
        <v>7</v>
      </c>
      <c r="K9" s="45"/>
    </row>
    <row r="10" spans="1:46" hidden="1">
      <c r="A10" s="1" t="s">
        <v>7</v>
      </c>
    </row>
    <row r="11" spans="1:46" hidden="1">
      <c r="A11" s="1" t="s">
        <v>7</v>
      </c>
      <c r="C11" s="4" t="s">
        <v>27</v>
      </c>
      <c r="E11" s="4" t="str">
        <f>Option!$C$9</f>
        <v>20250601..20250630</v>
      </c>
      <c r="K11" s="45"/>
    </row>
    <row r="12" spans="1:46" hidden="1">
      <c r="A12" s="1" t="s">
        <v>7</v>
      </c>
      <c r="C12" s="4" t="s">
        <v>28</v>
      </c>
      <c r="E12" s="4" t="str">
        <f>Option!$C$5</f>
        <v>*</v>
      </c>
      <c r="K12" s="45"/>
    </row>
    <row r="13" spans="1:46" hidden="1">
      <c r="A13" s="1" t="s">
        <v>7</v>
      </c>
      <c r="C13" s="4" t="s">
        <v>42</v>
      </c>
      <c r="E13" s="4" t="str">
        <f>Option!$C$10</f>
        <v>'S7138270','7138270' ,'s7138270'</v>
      </c>
      <c r="K13" s="45"/>
    </row>
    <row r="14" spans="1:46" hidden="1">
      <c r="A14" s="1" t="s">
        <v>7</v>
      </c>
      <c r="C14" s="4" t="s">
        <v>39</v>
      </c>
      <c r="E14" s="4" t="str">
        <f>Option!$C$11</f>
        <v>'S7138270','7138270' ,'s7138270'</v>
      </c>
      <c r="K14" s="45"/>
    </row>
    <row r="15" spans="1:46" hidden="1">
      <c r="A15" s="1" t="s">
        <v>7</v>
      </c>
      <c r="C15" s="4" t="s">
        <v>43</v>
      </c>
      <c r="E15" s="4" t="str">
        <f>Option!$C$12</f>
        <v>'MS'</v>
      </c>
      <c r="AK15" s="15"/>
    </row>
    <row r="16" spans="1:46" hidden="1">
      <c r="A16" s="1" t="s">
        <v>7</v>
      </c>
      <c r="C16" s="4" t="s">
        <v>44</v>
      </c>
      <c r="E16" s="4" t="str">
        <f>Option!$C$13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</row>
    <row r="17" spans="1:49" hidden="1">
      <c r="A17" s="1" t="s">
        <v>7</v>
      </c>
    </row>
    <row r="18" spans="1:49" s="24" customFormat="1" hidden="1">
      <c r="A18" s="24" t="s">
        <v>7</v>
      </c>
      <c r="I18" s="25"/>
      <c r="K18" s="26"/>
      <c r="L18" s="26"/>
      <c r="N18" s="26"/>
      <c r="O18" s="27"/>
      <c r="P18" s="27"/>
      <c r="T18" s="28"/>
      <c r="U18" s="28"/>
      <c r="V18" s="28"/>
      <c r="X18" s="29"/>
      <c r="AC18" s="29"/>
      <c r="AG18" s="72"/>
      <c r="AM18" s="39"/>
      <c r="AN18" s="39"/>
      <c r="AP18" s="26"/>
      <c r="AQ18" s="26"/>
      <c r="AR18" s="26"/>
    </row>
    <row r="20" spans="1:49" ht="15.75">
      <c r="K20" s="20"/>
      <c r="L20" s="20"/>
      <c r="M20" s="46"/>
      <c r="N20" s="20"/>
      <c r="O20" s="20"/>
      <c r="P20" s="20"/>
      <c r="Q20" s="20"/>
      <c r="R20" s="20"/>
      <c r="S20" s="20"/>
      <c r="T20" s="23"/>
      <c r="U20" s="23"/>
      <c r="V20" s="23"/>
      <c r="W20" s="20"/>
      <c r="X20" s="68"/>
      <c r="Y20" s="20"/>
      <c r="Z20" s="20"/>
      <c r="AA20" s="20"/>
      <c r="AB20" s="20"/>
      <c r="AC20" s="20"/>
      <c r="AD20" s="20"/>
      <c r="AE20" s="20"/>
      <c r="AF20" s="20"/>
      <c r="AG20" s="73"/>
      <c r="AH20" s="20"/>
      <c r="AI20" s="20"/>
      <c r="AJ20" s="20"/>
      <c r="AK20" s="20"/>
      <c r="AL20" s="20"/>
    </row>
    <row r="21" spans="1:49" s="43" customFormat="1" ht="18.75">
      <c r="A21" s="42"/>
      <c r="B21" s="42"/>
      <c r="I21" s="44"/>
      <c r="K21" s="77" t="s">
        <v>53</v>
      </c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</row>
    <row r="22" spans="1:49" ht="15.75">
      <c r="K22" s="20"/>
      <c r="L22" s="20"/>
      <c r="M22" s="46"/>
      <c r="N22" s="20"/>
      <c r="O22" s="20"/>
      <c r="P22" s="20"/>
      <c r="Q22" s="20"/>
      <c r="R22" s="20"/>
      <c r="S22" s="20"/>
      <c r="T22" s="23"/>
      <c r="U22" s="23"/>
      <c r="V22" s="23"/>
      <c r="W22" s="20"/>
      <c r="X22" s="68"/>
      <c r="Y22" s="20"/>
      <c r="Z22" s="20"/>
      <c r="AA22" s="20"/>
      <c r="AB22" s="20"/>
      <c r="AC22" s="20"/>
      <c r="AD22" s="20"/>
      <c r="AE22" s="20"/>
      <c r="AF22" s="20"/>
      <c r="AG22" s="73"/>
      <c r="AH22" s="20"/>
      <c r="AI22" s="20"/>
      <c r="AJ22" s="20"/>
      <c r="AK22" s="20"/>
      <c r="AL22" s="20"/>
    </row>
    <row r="23" spans="1:49" s="55" customFormat="1" ht="63">
      <c r="A23" s="54"/>
      <c r="B23" s="54"/>
      <c r="E23" s="56" t="s">
        <v>29</v>
      </c>
      <c r="I23" s="57"/>
      <c r="K23" s="50" t="s">
        <v>75</v>
      </c>
      <c r="L23" s="50" t="s">
        <v>76</v>
      </c>
      <c r="M23" s="50" t="s">
        <v>14</v>
      </c>
      <c r="N23" s="50" t="s">
        <v>16</v>
      </c>
      <c r="O23" s="58" t="s">
        <v>30</v>
      </c>
      <c r="P23" s="49" t="s">
        <v>33</v>
      </c>
      <c r="Q23" s="49" t="s">
        <v>77</v>
      </c>
      <c r="R23" s="50" t="s">
        <v>31</v>
      </c>
      <c r="S23" s="49" t="s">
        <v>38</v>
      </c>
      <c r="T23" s="49" t="s">
        <v>34</v>
      </c>
      <c r="U23" s="50" t="s">
        <v>260</v>
      </c>
      <c r="V23" s="50" t="s">
        <v>17</v>
      </c>
      <c r="W23" s="50" t="s">
        <v>79</v>
      </c>
      <c r="X23" s="69" t="s">
        <v>80</v>
      </c>
      <c r="Y23" s="52" t="s">
        <v>36</v>
      </c>
      <c r="Z23" s="59" t="s">
        <v>12</v>
      </c>
      <c r="AA23" s="59" t="s">
        <v>32</v>
      </c>
      <c r="AB23" s="49" t="s">
        <v>13</v>
      </c>
      <c r="AC23" s="49" t="s">
        <v>37</v>
      </c>
      <c r="AD23" s="49" t="s">
        <v>56</v>
      </c>
      <c r="AE23" s="60" t="s">
        <v>57</v>
      </c>
      <c r="AF23" s="60" t="s">
        <v>81</v>
      </c>
      <c r="AG23" s="74" t="s">
        <v>82</v>
      </c>
      <c r="AH23" s="49" t="s">
        <v>83</v>
      </c>
      <c r="AI23" s="50" t="s">
        <v>84</v>
      </c>
      <c r="AJ23" s="49" t="s">
        <v>85</v>
      </c>
      <c r="AK23" s="49" t="s">
        <v>86</v>
      </c>
      <c r="AL23" s="52" t="s">
        <v>87</v>
      </c>
      <c r="AM23" s="53" t="s">
        <v>88</v>
      </c>
      <c r="AN23" s="53" t="s">
        <v>89</v>
      </c>
      <c r="AO23" s="53" t="s">
        <v>90</v>
      </c>
      <c r="AP23" s="53" t="s">
        <v>91</v>
      </c>
      <c r="AQ23" s="53" t="s">
        <v>92</v>
      </c>
      <c r="AR23" s="53"/>
    </row>
    <row r="24" spans="1:49">
      <c r="B24" s="1" t="str">
        <f>IF(K24="","Hide","Show")</f>
        <v>Show</v>
      </c>
      <c r="C24" s="4" t="s">
        <v>48</v>
      </c>
      <c r="E24" s="12" t="str">
        <f>"""UICACS"","""",""SQL="",""2=DOCNUM"",""33039025"",""14=CUSTREF"",""NHG-190525-MS-Proj-STD-Lic-v2"",""14=U_CUSTREF"",""NHG-190525-MS-Proj-STD-Lic-v2"",""15=DOCDATE"",""4/6/2025"",""15=TAXDATE"",""4/6/2025"",""14=CARDCODE"",""CN0026-SGD"",""14=CARDNAME"",""NATIONAL HEALTHCARE GROUP PTE LT"&amp;"D"",""14=ITEMCODE"",""MSEP2-27495GLP"",""14=ITEMNAME"",""MS PROJECT 2024 SLNG"",""10=QUANTITY"",""5.000000"",""14=U_PONO"",""957334"",""15=U_PODATE"",""3/6/2025"",""10=U_TLINTCOS"",""0.000000"",""2=SLPCODE"",""132"",""14=SLPNAME"",""E0001-CS"",""14=MEMO"",""WENDY KUM CHIOU SZE"",""14=CONTACTN"&amp;"AME"",""E-INVOICE(AP DIRECT)"",""10=LINETOTAL"",""3029.500000"",""14=U_ENR"","""",""14=U_MSENR"",""S7138270"",""14=U_MSPCN"",""45018483"",""14=ADDRESS2"",""RACHEL KHOO_x000D_NATIONAL HEALTHCARE GROUP PTE LTD 3 FUSIONOPOLIS LINK, #03-08, NEXUS@ONE-NORTH, SINGAPORE 138543_x000D_RACHEL KHOO_x000D_"&amp;"TEL: 98399642_x000D_FAX: _x000D_EMAIL: RACHEL_KHOO1@NHG.COM.SG"""</f>
        <v>"UICACS","","SQL=","2=DOCNUM","33039025","14=CUSTREF","NHG-190525-MS-Proj-STD-Lic-v2","14=U_CUSTREF","NHG-190525-MS-Proj-STD-Lic-v2","15=DOCDATE","4/6/2025","15=TAXDATE","4/6/2025","14=CARDCODE","CN0026-SGD","14=CARDNAME","NATIONAL HEALTHCARE GROUP PTE LTD","14=ITEMCODE","MSEP2-27495GLP","14=ITEMNAME","MS PROJECT 2024 SLNG","10=QUANTITY","5.000000","14=U_PONO","957334","15=U_PODATE","3/6/2025","10=U_TLINTCOS","0.000000","2=SLPCODE","132","14=SLPNAME","E0001-CS","14=MEMO","WENDY KUM CHIOU SZE","14=CONTACTNAME","E-INVOICE(AP DIRECT)","10=LINETOTAL","3029.500000","14=U_ENR","","14=U_MSENR","S7138270","14=U_MSPCN","45018483","14=ADDRESS2","RACHEL KHOO_x000D_NATIONAL HEALTHCARE GROUP PTE LTD 3 FUSIONOPOLIS LINK, #03-08, NEXUS@ONE-NORTH, SINGAPORE 138543_x000D_RACHEL KHOO_x000D_TEL: 98399642_x000D_FAX: _x000D_EMAIL: RACHEL_KHOO1@NHG.COM.SG"</v>
      </c>
      <c r="K24" s="21">
        <f>MONTH(N24)</f>
        <v>6</v>
      </c>
      <c r="L24" s="21">
        <f>YEAR(N24)</f>
        <v>2025</v>
      </c>
      <c r="M24" s="21">
        <v>33039025</v>
      </c>
      <c r="N24" s="41">
        <v>45812</v>
      </c>
      <c r="O24" s="21" t="str">
        <f>"S7138270"</f>
        <v>S7138270</v>
      </c>
      <c r="P24" s="4" t="str">
        <f>"45018483"</f>
        <v>45018483</v>
      </c>
      <c r="Q24" s="4" t="s">
        <v>78</v>
      </c>
      <c r="R24" s="4" t="str">
        <f>"CN0026-SGD"</f>
        <v>CN0026-SGD</v>
      </c>
      <c r="S24" s="4" t="str">
        <f>"NATIONAL HEALTHCARE GROUP PTE LTD"</f>
        <v>NATIONAL HEALTHCARE GROUP PTE LTD</v>
      </c>
      <c r="T24" s="3" t="str">
        <f>"NHG-190525-MS-Proj-STD-Lic-v2"</f>
        <v>NHG-190525-MS-Proj-STD-Lic-v2</v>
      </c>
      <c r="U24" s="3" t="str">
        <f>"957334"</f>
        <v>957334</v>
      </c>
      <c r="V24" s="47">
        <v>45811</v>
      </c>
      <c r="W24" s="47">
        <v>45812</v>
      </c>
      <c r="X24" s="48">
        <f>SUM(N24-V24)</f>
        <v>1</v>
      </c>
      <c r="Y24" s="48" t="str">
        <f>"MSEP2-27495GLP"</f>
        <v>MSEP2-27495GLP</v>
      </c>
      <c r="Z24" s="4" t="str">
        <f>"MS PROJECT 2024 SLNG"</f>
        <v>MS PROJECT 2024 SLNG</v>
      </c>
      <c r="AA24" s="4" t="str">
        <f>"WENDY KUM CHIOU SZE"</f>
        <v>WENDY KUM CHIOU SZE</v>
      </c>
      <c r="AB24" s="61">
        <v>5</v>
      </c>
      <c r="AC24" s="48" t="str">
        <f>"E-INVOICE(AP DIRECT)"</f>
        <v>E-INVOICE(AP DIRECT)</v>
      </c>
      <c r="AD24" s="78">
        <f>IFERROR(AE24/AB24,0)</f>
        <v>605.9</v>
      </c>
      <c r="AE24" s="40">
        <v>3029.5</v>
      </c>
      <c r="AF24" s="40" t="str">
        <f>"-"</f>
        <v>-</v>
      </c>
      <c r="AG24" s="75">
        <v>3029.5</v>
      </c>
      <c r="AH24" s="64" t="s">
        <v>93</v>
      </c>
      <c r="AI24" s="51" t="str">
        <f>"RACHEL KHOO_x000D_NATIONAL HEALTHCARE GROUP PTE LTD 3 FUSIONOPOLIS LINK, #03-08, NEXUS@ONE-NORTH, SINGAPORE 138543_x000D_RACHEL KHOO_x000D_TEL: 98399642_x000D_FAX: _x000D_EMAIL: RACHEL_KHOO1@NHG.COM.SG"</f>
        <v>RACHEL KHOO_x000D_NATIONAL HEALTHCARE GROUP PTE LTD 3 FUSIONOPOLIS LINK, #03-08, NEXUS@ONE-NORTH, SINGAPORE 138543_x000D_RACHEL KHOO_x000D_TEL: 98399642_x000D_FAX: _x000D_EMAIL: RACHEL_KHOO1@NHG.COM.SG</v>
      </c>
      <c r="AJ24" s="62" t="s">
        <v>78</v>
      </c>
      <c r="AK24" s="5" t="s">
        <v>94</v>
      </c>
      <c r="AL24" s="4" t="str">
        <f>"MSEP2-27495GLP"</f>
        <v>MSEP2-27495GLP</v>
      </c>
      <c r="AM24" s="4" t="str">
        <f>"MS PROJECT 2024 SLNG"</f>
        <v>MS PROJECT 2024 SLNG</v>
      </c>
      <c r="AN24" s="21" t="s">
        <v>258</v>
      </c>
      <c r="AO24" s="4" t="s">
        <v>257</v>
      </c>
      <c r="AP24" s="21" t="s">
        <v>257</v>
      </c>
      <c r="AQ24" s="21" t="s">
        <v>259</v>
      </c>
    </row>
    <row r="25" spans="1:49">
      <c r="A25" s="1" t="s">
        <v>184</v>
      </c>
      <c r="B25" s="1" t="str">
        <f>IF(K25="","Hide","Show")</f>
        <v>Show</v>
      </c>
      <c r="C25" s="4" t="s">
        <v>48</v>
      </c>
      <c r="E25" s="12" t="str">
        <f>"""UICACS"","""",""SQL="",""2=DOCNUM"",""33039126"",""14=CUSTREF"",""7570000438"",""14=U_CUSTREF"",""7570000438"",""15=DOCDATE"",""13/6/2025"",""15=TAXDATE"",""13/6/2025"",""14=CARDCODE"",""CN0026-SGD"",""14=CARDNAME"",""NATIONAL HEALTHCARE GROUP PTE LTD"",""14=ITEMCODE"",""MSEP2-27495GLP"",""1"&amp;"4=ITEMNAME"",""MS PROJECT 2024 SLNG"",""10=QUANTITY"",""5.000000"",""14=U_PONO"",""957543"",""15=U_PODATE"",""12/6/2025"",""10=U_TLINTCOS"",""0.000000"",""2=SLPCODE"",""132"",""14=SLPNAME"",""E0001-CS"",""14=MEMO"",""WENDY KUM CHIOU SZE"",""14=CONTACTNAME"",""RACHEL KHOO"",""10=LINETOTAL"","""&amp;"3029.500000"",""14=U_ENR"","""",""14=U_MSENR"",""S7138270"",""14=U_MSPCN"",""45018483"",""14=ADDRESS2"",""AMIRULHUSNIL_x000D_NATIONAL HEALTHCARE GROUP PTE LTD 3 FUSIONOPOLIS LINK,#03-08, NEXUS @ONE-NORTH, SOUTH LOBBY SINGAPORE 138543_x000D_AMIRULHUSNIL BIN  MOHAMAMAD_x000D_TEL: _x000D_FAX: _x000D_EMA"&amp;"IL: Amirulhusnii_MOHAMAD@nhg.com.sg"""</f>
        <v>"UICACS","","SQL=","2=DOCNUM","33039126","14=CUSTREF","7570000438","14=U_CUSTREF","7570000438","15=DOCDATE","13/6/2025","15=TAXDATE","13/6/2025","14=CARDCODE","CN0026-SGD","14=CARDNAME","NATIONAL HEALTHCARE GROUP PTE LTD","14=ITEMCODE","MSEP2-27495GLP","14=ITEMNAME","MS PROJECT 2024 SLNG","10=QUANTITY","5.000000","14=U_PONO","957543","15=U_PODATE","12/6/2025","10=U_TLINTCOS","0.000000","2=SLPCODE","132","14=SLPNAME","E0001-CS","14=MEMO","WENDY KUM CHIOU SZE","14=CONTACTNAME","RACHEL KHOO","10=LINETOTAL","3029.500000","14=U_ENR","","14=U_MSENR","S7138270","14=U_MSPCN","45018483","14=ADDRESS2","AMIRULHUSNIL_x000D_NATIONAL HEALTHCARE GROUP PTE LTD 3 FUSIONOPOLIS LINK,#03-08, NEXUS @ONE-NORTH, SOUTH LOBBY SINGAPORE 138543_x000D_AMIRULHUSNIL BIN  MOHAMAMAD_x000D_TEL: _x000D_FAX: _x000D_EMAIL: Amirulhusnii_MOHAMAD@nhg.com.sg"</v>
      </c>
      <c r="K25" s="21">
        <f>MONTH(N25)</f>
        <v>6</v>
      </c>
      <c r="L25" s="21">
        <f>YEAR(N25)</f>
        <v>2025</v>
      </c>
      <c r="M25" s="21">
        <v>33039126</v>
      </c>
      <c r="N25" s="41">
        <v>45821</v>
      </c>
      <c r="O25" s="21" t="str">
        <f>"S7138270"</f>
        <v>S7138270</v>
      </c>
      <c r="P25" s="4" t="str">
        <f>"45018483"</f>
        <v>45018483</v>
      </c>
      <c r="Q25" s="4" t="s">
        <v>78</v>
      </c>
      <c r="R25" s="4" t="str">
        <f>"CN0026-SGD"</f>
        <v>CN0026-SGD</v>
      </c>
      <c r="S25" s="4" t="str">
        <f>"NATIONAL HEALTHCARE GROUP PTE LTD"</f>
        <v>NATIONAL HEALTHCARE GROUP PTE LTD</v>
      </c>
      <c r="T25" s="3" t="str">
        <f>"7570000438"</f>
        <v>7570000438</v>
      </c>
      <c r="U25" s="3" t="str">
        <f>"957543"</f>
        <v>957543</v>
      </c>
      <c r="V25" s="47">
        <v>45820</v>
      </c>
      <c r="W25" s="47">
        <v>45821</v>
      </c>
      <c r="X25" s="48">
        <f>SUM(N25-V25)</f>
        <v>1</v>
      </c>
      <c r="Y25" s="48" t="str">
        <f>"MSEP2-27495GLP"</f>
        <v>MSEP2-27495GLP</v>
      </c>
      <c r="Z25" s="4" t="str">
        <f>"MS PROJECT 2024 SLNG"</f>
        <v>MS PROJECT 2024 SLNG</v>
      </c>
      <c r="AA25" s="4" t="str">
        <f>"WENDY KUM CHIOU SZE"</f>
        <v>WENDY KUM CHIOU SZE</v>
      </c>
      <c r="AB25" s="61">
        <v>5</v>
      </c>
      <c r="AC25" s="48" t="str">
        <f>"RACHEL KHOO"</f>
        <v>RACHEL KHOO</v>
      </c>
      <c r="AD25" s="78">
        <f>IFERROR(AE25/AB25,0)</f>
        <v>605.9</v>
      </c>
      <c r="AE25" s="40">
        <v>3029.5</v>
      </c>
      <c r="AF25" s="40" t="str">
        <f>"-"</f>
        <v>-</v>
      </c>
      <c r="AG25" s="75">
        <v>3029.5</v>
      </c>
      <c r="AH25" s="64" t="s">
        <v>93</v>
      </c>
      <c r="AI25" s="51" t="str">
        <f>"AMIRULHUSNIL_x000D_NATIONAL HEALTHCARE GROUP PTE LTD 3 FUSIONOPOLIS LINK,#03-08, NEXUS @ONE-NORTH, SOUTH LOBBY SINGAPORE 138543_x000D_AMIRULHUSNIL BIN  MOHAMAMAD_x000D_TEL: _x000D_FAX: _x000D_EMAIL: Amirulhusnii_MOHAMAD@nhg.com.sg"</f>
        <v>AMIRULHUSNIL_x000D_NATIONAL HEALTHCARE GROUP PTE LTD 3 FUSIONOPOLIS LINK,#03-08, NEXUS @ONE-NORTH, SOUTH LOBBY SINGAPORE 138543_x000D_AMIRULHUSNIL BIN  MOHAMAMAD_x000D_TEL: _x000D_FAX: _x000D_EMAIL: Amirulhusnii_MOHAMAD@nhg.com.sg</v>
      </c>
      <c r="AJ25" s="62" t="s">
        <v>78</v>
      </c>
      <c r="AK25" s="5" t="s">
        <v>94</v>
      </c>
      <c r="AL25" s="4" t="str">
        <f>"MSEP2-27495GLP"</f>
        <v>MSEP2-27495GLP</v>
      </c>
      <c r="AM25" s="4" t="str">
        <f>"MS PROJECT 2024 SLNG"</f>
        <v>MS PROJECT 2024 SLNG</v>
      </c>
      <c r="AN25" s="21" t="s">
        <v>258</v>
      </c>
      <c r="AO25" s="4" t="s">
        <v>257</v>
      </c>
      <c r="AP25" s="21" t="s">
        <v>257</v>
      </c>
      <c r="AQ25" s="21" t="s">
        <v>259</v>
      </c>
    </row>
    <row r="27" spans="1:49" hidden="1">
      <c r="B27" s="1" t="str">
        <f>IF(K27="","Hide","Show")</f>
        <v>Hide</v>
      </c>
      <c r="C27" s="4" t="s">
        <v>49</v>
      </c>
      <c r="E27" s="12" t="str">
        <f>""</f>
        <v/>
      </c>
      <c r="K27" s="21" t="str">
        <f>""</f>
        <v/>
      </c>
      <c r="L27" s="41" t="str">
        <f>""</f>
        <v/>
      </c>
      <c r="M27" s="5"/>
      <c r="N27" s="41"/>
      <c r="O27" s="4" t="str">
        <f>""</f>
        <v/>
      </c>
      <c r="P27" s="4"/>
      <c r="Q27" s="4" t="str">
        <f>""</f>
        <v/>
      </c>
      <c r="R27" s="4" t="str">
        <f>""</f>
        <v/>
      </c>
      <c r="S27" s="4" t="str">
        <f>""</f>
        <v/>
      </c>
      <c r="T27" s="3" t="str">
        <f>""</f>
        <v/>
      </c>
      <c r="V27" s="3" t="s">
        <v>78</v>
      </c>
      <c r="W27" s="5"/>
      <c r="Y27" s="5" t="str">
        <f>""</f>
        <v/>
      </c>
      <c r="Z27" s="4" t="str">
        <f>""</f>
        <v/>
      </c>
      <c r="AA27" s="4" t="str">
        <f>""</f>
        <v/>
      </c>
      <c r="AB27" s="4" t="str">
        <f>""</f>
        <v/>
      </c>
      <c r="AC27" s="19" t="str">
        <f>""</f>
        <v/>
      </c>
      <c r="AD27" s="4">
        <f>IFERROR(AE27/AB27,0)</f>
        <v>0</v>
      </c>
      <c r="AE27" s="40" t="str">
        <f>""</f>
        <v/>
      </c>
      <c r="AF27" s="40"/>
      <c r="AG27" s="76"/>
      <c r="AH27" s="40"/>
      <c r="AI27" s="17" t="str">
        <f>""</f>
        <v/>
      </c>
      <c r="AJ27" s="17" t="str">
        <f>""</f>
        <v/>
      </c>
      <c r="AK27" s="5" t="str">
        <f>""</f>
        <v/>
      </c>
    </row>
    <row r="28" spans="1:49" hidden="1">
      <c r="B28" s="1" t="str">
        <f>IF(K28="","Hide","Show")</f>
        <v>Hide</v>
      </c>
      <c r="C28" s="4" t="s">
        <v>50</v>
      </c>
      <c r="E28" s="12" t="str">
        <f>""</f>
        <v/>
      </c>
      <c r="K28" s="21" t="str">
        <f>""</f>
        <v/>
      </c>
      <c r="L28" s="41" t="str">
        <f>""</f>
        <v/>
      </c>
      <c r="M28" s="5"/>
      <c r="N28" s="41"/>
      <c r="O28" s="4" t="str">
        <f>""</f>
        <v/>
      </c>
      <c r="P28" s="4"/>
      <c r="Q28" s="4" t="str">
        <f>""</f>
        <v/>
      </c>
      <c r="R28" s="4" t="str">
        <f>""</f>
        <v/>
      </c>
      <c r="S28" s="4" t="str">
        <f>""</f>
        <v/>
      </c>
      <c r="T28" s="3" t="str">
        <f>""</f>
        <v/>
      </c>
      <c r="V28" s="3" t="s">
        <v>78</v>
      </c>
      <c r="W28" s="5"/>
      <c r="Y28" s="5" t="str">
        <f>""</f>
        <v/>
      </c>
      <c r="Z28" s="4" t="str">
        <f>""</f>
        <v/>
      </c>
      <c r="AA28" s="4" t="str">
        <f>""</f>
        <v/>
      </c>
      <c r="AB28" s="4" t="str">
        <f>""</f>
        <v/>
      </c>
      <c r="AC28" s="19" t="str">
        <f>""</f>
        <v/>
      </c>
      <c r="AD28" s="4">
        <f>IFERROR(AE28/AB28,0)</f>
        <v>0</v>
      </c>
      <c r="AE28" s="40" t="str">
        <f>""</f>
        <v/>
      </c>
      <c r="AF28" s="40"/>
      <c r="AG28" s="76"/>
      <c r="AH28" s="40"/>
      <c r="AI28" s="17"/>
      <c r="AJ28" s="17" t="str">
        <f>""</f>
        <v/>
      </c>
      <c r="AK28" s="5" t="str">
        <f>""</f>
        <v/>
      </c>
    </row>
    <row r="29" spans="1:49">
      <c r="AE29" s="40"/>
      <c r="AF29" s="40"/>
      <c r="AG29" s="76"/>
      <c r="AH29" s="40"/>
      <c r="AK29" s="5"/>
    </row>
    <row r="30" spans="1:49">
      <c r="AU30" s="15"/>
    </row>
    <row r="31" spans="1:49">
      <c r="AV31" s="15"/>
    </row>
    <row r="32" spans="1:49">
      <c r="AW32" s="15"/>
    </row>
    <row r="33" spans="50:54">
      <c r="AX33" s="15"/>
    </row>
    <row r="34" spans="50:54">
      <c r="AY34" s="15"/>
    </row>
    <row r="35" spans="50:54">
      <c r="AZ35" s="15"/>
    </row>
    <row r="36" spans="50:54">
      <c r="BA36" s="15"/>
    </row>
    <row r="37" spans="50:54">
      <c r="BB37" s="15"/>
    </row>
  </sheetData>
  <sortState xmlns:xlrd2="http://schemas.microsoft.com/office/spreadsheetml/2017/richdata2" ref="A24:AX24">
    <sortCondition ref="M24"/>
  </sortState>
  <mergeCells count="1">
    <mergeCell ref="K21:AR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74</v>
      </c>
    </row>
    <row r="2" spans="1:19">
      <c r="B2" s="31" t="s">
        <v>14</v>
      </c>
      <c r="C2" s="31" t="s">
        <v>16</v>
      </c>
      <c r="D2" s="31" t="s">
        <v>30</v>
      </c>
      <c r="E2" s="31" t="s">
        <v>31</v>
      </c>
      <c r="F2" s="31" t="s">
        <v>32</v>
      </c>
      <c r="G2" s="31" t="s">
        <v>33</v>
      </c>
      <c r="H2" s="31" t="s">
        <v>34</v>
      </c>
      <c r="I2" s="31" t="s">
        <v>35</v>
      </c>
      <c r="J2" s="31" t="s">
        <v>36</v>
      </c>
      <c r="K2" s="31" t="s">
        <v>12</v>
      </c>
      <c r="L2" s="31" t="s">
        <v>32</v>
      </c>
      <c r="M2" s="31" t="s">
        <v>13</v>
      </c>
      <c r="N2" s="31" t="s">
        <v>37</v>
      </c>
      <c r="O2" s="31" t="s">
        <v>38</v>
      </c>
      <c r="P2" s="32" t="s">
        <v>17</v>
      </c>
      <c r="Q2" s="31" t="s">
        <v>15</v>
      </c>
      <c r="R2" s="32" t="s">
        <v>56</v>
      </c>
      <c r="S2" s="33" t="s">
        <v>57</v>
      </c>
    </row>
    <row r="3" spans="1:19">
      <c r="B3" s="34" t="s">
        <v>58</v>
      </c>
      <c r="C3" s="35" t="s">
        <v>59</v>
      </c>
      <c r="D3" s="34" t="s">
        <v>39</v>
      </c>
      <c r="E3" s="34" t="s">
        <v>60</v>
      </c>
      <c r="F3" s="34" t="s">
        <v>61</v>
      </c>
      <c r="G3" s="34" t="s">
        <v>62</v>
      </c>
      <c r="H3" s="34" t="s">
        <v>63</v>
      </c>
      <c r="I3" s="34" t="s">
        <v>40</v>
      </c>
      <c r="J3" s="34" t="s">
        <v>64</v>
      </c>
      <c r="K3" s="34" t="s">
        <v>65</v>
      </c>
      <c r="L3" s="34" t="s">
        <v>66</v>
      </c>
      <c r="M3" s="34" t="s">
        <v>67</v>
      </c>
      <c r="N3" s="34" t="s">
        <v>68</v>
      </c>
      <c r="O3" s="34" t="s">
        <v>69</v>
      </c>
      <c r="P3" s="35" t="s">
        <v>70</v>
      </c>
      <c r="Q3" s="34" t="s">
        <v>71</v>
      </c>
      <c r="R3" s="36" t="e">
        <v>#VALUE!</v>
      </c>
      <c r="S3" s="36" t="s">
        <v>72</v>
      </c>
    </row>
    <row r="4" spans="1:19">
      <c r="B4" s="9" t="s">
        <v>14</v>
      </c>
      <c r="C4" s="9" t="s">
        <v>16</v>
      </c>
      <c r="D4" s="18" t="s">
        <v>30</v>
      </c>
      <c r="E4" s="9" t="s">
        <v>31</v>
      </c>
      <c r="F4" s="10" t="s">
        <v>32</v>
      </c>
      <c r="G4" s="10" t="s">
        <v>33</v>
      </c>
      <c r="H4" s="10" t="s">
        <v>34</v>
      </c>
      <c r="I4" s="9" t="s">
        <v>35</v>
      </c>
      <c r="J4" s="11" t="s">
        <v>36</v>
      </c>
      <c r="K4" s="11" t="s">
        <v>12</v>
      </c>
      <c r="L4" s="10" t="s">
        <v>32</v>
      </c>
      <c r="M4" s="10" t="s">
        <v>13</v>
      </c>
      <c r="N4" s="10" t="s">
        <v>37</v>
      </c>
      <c r="O4" s="10" t="s">
        <v>38</v>
      </c>
      <c r="P4" s="10" t="s">
        <v>17</v>
      </c>
      <c r="Q4" s="10" t="s">
        <v>15</v>
      </c>
      <c r="R4" s="36"/>
      <c r="S4" s="36"/>
    </row>
    <row r="5" spans="1:19" ht="195">
      <c r="B5" t="s">
        <v>73</v>
      </c>
      <c r="C5" s="30" t="s">
        <v>52</v>
      </c>
    </row>
    <row r="7" spans="1:19" ht="195">
      <c r="C7" s="30" t="s">
        <v>55</v>
      </c>
    </row>
    <row r="9" spans="1:19" ht="195">
      <c r="C9" s="30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topLeftCell="B2" workbookViewId="0">
      <selection activeCell="D16" sqref="D16"/>
    </sheetView>
  </sheetViews>
  <sheetFormatPr defaultRowHeight="15"/>
  <cols>
    <col min="1" max="1" width="8.7109375" hidden="1" customWidth="1"/>
  </cols>
  <sheetData>
    <row r="1" spans="1:3" hidden="1">
      <c r="A1" t="s">
        <v>74</v>
      </c>
    </row>
    <row r="6" spans="1:3" ht="21">
      <c r="B6" s="63" t="s">
        <v>95</v>
      </c>
      <c r="C6" s="63"/>
    </row>
    <row r="7" spans="1:3">
      <c r="B7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8" spans="1:3">
      <c r="B8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9" spans="1:3">
      <c r="B9" s="4" t="str">
        <f>"'CW0080-SGD', 'CI1190-SGD','CY0036-SGD','CA0362-SGD','CN0449-SGD','CW0080-SGD','CG0164-SGD','CA0354-SGD','CG0164-SGD','CR0098-SGD','CW0980-SGD','CY0036-SGD'"</f>
        <v>'CW0080-SGD', 'CI1190-SGD','CY0036-SGD','CA0362-SGD','CN0449-SGD','CW0080-SGD','CG0164-SGD','CA0354-SGD','CG0164-SGD','CR0098-SGD','CW0980-SGD','CY0036-SGD'</v>
      </c>
    </row>
  </sheetData>
  <pageMargins left="0.7" right="0.7" top="0.75" bottom="0.75" header="0.3" footer="0.3"/>
  <pageSetup paperSize="256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FC693-73F4-4645-A53D-5B1B6AE3F65A}">
  <dimension ref="A1:E15"/>
  <sheetViews>
    <sheetView workbookViewId="0"/>
  </sheetViews>
  <sheetFormatPr defaultRowHeight="15"/>
  <sheetData>
    <row r="1" spans="1:5">
      <c r="A1" s="66" t="s">
        <v>107</v>
      </c>
      <c r="B1" s="66" t="s">
        <v>1</v>
      </c>
      <c r="C1" s="66" t="s">
        <v>2</v>
      </c>
      <c r="D1" s="66" t="s">
        <v>3</v>
      </c>
    </row>
    <row r="2" spans="1:5">
      <c r="B2" s="66" t="s">
        <v>19</v>
      </c>
      <c r="C2" s="66" t="s">
        <v>4</v>
      </c>
    </row>
    <row r="3" spans="1:5">
      <c r="A3" s="66" t="s">
        <v>0</v>
      </c>
      <c r="B3" s="66" t="s">
        <v>5</v>
      </c>
      <c r="C3" s="66" t="s">
        <v>245</v>
      </c>
    </row>
    <row r="4" spans="1:5">
      <c r="A4" s="66" t="s">
        <v>0</v>
      </c>
      <c r="B4" s="66" t="s">
        <v>6</v>
      </c>
      <c r="C4" s="66" t="s">
        <v>246</v>
      </c>
    </row>
    <row r="5" spans="1:5">
      <c r="A5" s="66" t="s">
        <v>0</v>
      </c>
      <c r="B5" s="66" t="s">
        <v>26</v>
      </c>
      <c r="C5" s="66" t="s">
        <v>97</v>
      </c>
      <c r="D5" s="66" t="s">
        <v>98</v>
      </c>
      <c r="E5" s="66" t="s">
        <v>45</v>
      </c>
    </row>
    <row r="8" spans="1:5">
      <c r="A8" s="66" t="s">
        <v>8</v>
      </c>
      <c r="C8" s="66" t="s">
        <v>99</v>
      </c>
    </row>
    <row r="9" spans="1:5">
      <c r="A9" s="66" t="s">
        <v>9</v>
      </c>
      <c r="C9" s="66" t="s">
        <v>100</v>
      </c>
    </row>
    <row r="10" spans="1:5">
      <c r="B10" s="66" t="s">
        <v>42</v>
      </c>
      <c r="C10" s="66" t="s">
        <v>101</v>
      </c>
    </row>
    <row r="11" spans="1:5">
      <c r="B11" s="66" t="s">
        <v>39</v>
      </c>
      <c r="C11" s="66" t="s">
        <v>101</v>
      </c>
    </row>
    <row r="12" spans="1:5">
      <c r="B12" s="66" t="s">
        <v>43</v>
      </c>
      <c r="C12" s="66" t="s">
        <v>102</v>
      </c>
    </row>
    <row r="13" spans="1:5">
      <c r="B13" s="66" t="s">
        <v>44</v>
      </c>
      <c r="C13" s="66" t="s">
        <v>103</v>
      </c>
      <c r="D13" s="66" t="s">
        <v>104</v>
      </c>
    </row>
    <row r="14" spans="1:5">
      <c r="D14" s="66" t="s">
        <v>105</v>
      </c>
    </row>
    <row r="15" spans="1:5">
      <c r="D15" s="66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632A5-C3E6-4BB1-B3D8-A89E58DB2945}">
  <dimension ref="A1:E15"/>
  <sheetViews>
    <sheetView workbookViewId="0"/>
  </sheetViews>
  <sheetFormatPr defaultRowHeight="15"/>
  <sheetData>
    <row r="1" spans="1:5">
      <c r="A1" s="66" t="s">
        <v>107</v>
      </c>
      <c r="B1" s="66" t="s">
        <v>1</v>
      </c>
      <c r="C1" s="66" t="s">
        <v>2</v>
      </c>
      <c r="D1" s="66" t="s">
        <v>3</v>
      </c>
    </row>
    <row r="2" spans="1:5">
      <c r="B2" s="66" t="s">
        <v>19</v>
      </c>
      <c r="C2" s="66" t="s">
        <v>4</v>
      </c>
    </row>
    <row r="3" spans="1:5">
      <c r="A3" s="66" t="s">
        <v>0</v>
      </c>
      <c r="B3" s="66" t="s">
        <v>5</v>
      </c>
      <c r="C3" s="66" t="s">
        <v>245</v>
      </c>
    </row>
    <row r="4" spans="1:5">
      <c r="A4" s="66" t="s">
        <v>0</v>
      </c>
      <c r="B4" s="66" t="s">
        <v>6</v>
      </c>
      <c r="C4" s="66" t="s">
        <v>246</v>
      </c>
    </row>
    <row r="5" spans="1:5">
      <c r="A5" s="66" t="s">
        <v>0</v>
      </c>
      <c r="B5" s="66" t="s">
        <v>26</v>
      </c>
      <c r="C5" s="66" t="s">
        <v>97</v>
      </c>
      <c r="D5" s="66" t="s">
        <v>98</v>
      </c>
      <c r="E5" s="66" t="s">
        <v>45</v>
      </c>
    </row>
    <row r="8" spans="1:5">
      <c r="A8" s="66" t="s">
        <v>8</v>
      </c>
      <c r="C8" s="66" t="s">
        <v>99</v>
      </c>
    </row>
    <row r="9" spans="1:5">
      <c r="A9" s="66" t="s">
        <v>9</v>
      </c>
      <c r="C9" s="66" t="s">
        <v>100</v>
      </c>
    </row>
    <row r="10" spans="1:5">
      <c r="B10" s="66" t="s">
        <v>42</v>
      </c>
      <c r="C10" s="66" t="s">
        <v>101</v>
      </c>
    </row>
    <row r="11" spans="1:5">
      <c r="B11" s="66" t="s">
        <v>39</v>
      </c>
      <c r="C11" s="66" t="s">
        <v>101</v>
      </c>
    </row>
    <row r="12" spans="1:5">
      <c r="B12" s="66" t="s">
        <v>43</v>
      </c>
      <c r="C12" s="66" t="s">
        <v>102</v>
      </c>
    </row>
    <row r="13" spans="1:5">
      <c r="B13" s="66" t="s">
        <v>44</v>
      </c>
      <c r="C13" s="66" t="s">
        <v>103</v>
      </c>
      <c r="D13" s="66" t="s">
        <v>104</v>
      </c>
    </row>
    <row r="14" spans="1:5">
      <c r="D14" s="66" t="s">
        <v>105</v>
      </c>
    </row>
    <row r="15" spans="1:5">
      <c r="D15" s="66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A9DD7-17E6-4FD1-A102-6D54AFF2AE65}">
  <dimension ref="A1:AT28"/>
  <sheetViews>
    <sheetView workbookViewId="0"/>
  </sheetViews>
  <sheetFormatPr defaultRowHeight="15"/>
  <sheetData>
    <row r="1" spans="1:46">
      <c r="A1" s="66" t="s">
        <v>183</v>
      </c>
      <c r="B1" s="66" t="s">
        <v>46</v>
      </c>
      <c r="C1" s="66" t="s">
        <v>7</v>
      </c>
      <c r="D1" s="66" t="s">
        <v>7</v>
      </c>
      <c r="E1" s="66" t="s">
        <v>7</v>
      </c>
      <c r="F1" s="66" t="s">
        <v>7</v>
      </c>
      <c r="G1" s="66" t="s">
        <v>7</v>
      </c>
      <c r="H1" s="66" t="s">
        <v>7</v>
      </c>
      <c r="I1" s="66" t="s">
        <v>7</v>
      </c>
      <c r="J1" s="66" t="s">
        <v>51</v>
      </c>
      <c r="K1" s="66" t="s">
        <v>18</v>
      </c>
      <c r="L1" s="66" t="s">
        <v>18</v>
      </c>
      <c r="O1" s="66" t="s">
        <v>18</v>
      </c>
      <c r="Q1" s="66" t="s">
        <v>18</v>
      </c>
      <c r="R1" s="66" t="s">
        <v>18</v>
      </c>
      <c r="S1" s="66" t="s">
        <v>18</v>
      </c>
      <c r="T1" s="66" t="s">
        <v>18</v>
      </c>
      <c r="V1" s="66" t="s">
        <v>18</v>
      </c>
      <c r="Y1" s="66" t="s">
        <v>7</v>
      </c>
      <c r="Z1" s="66" t="s">
        <v>7</v>
      </c>
      <c r="AA1" s="66" t="s">
        <v>18</v>
      </c>
      <c r="AB1" s="66" t="s">
        <v>18</v>
      </c>
      <c r="AC1" s="66" t="s">
        <v>18</v>
      </c>
      <c r="AJ1" s="66" t="s">
        <v>18</v>
      </c>
      <c r="AK1" s="66" t="s">
        <v>18</v>
      </c>
      <c r="AR1" s="66" t="s">
        <v>7</v>
      </c>
      <c r="AS1" s="66" t="s">
        <v>7</v>
      </c>
      <c r="AT1" s="66" t="s">
        <v>7</v>
      </c>
    </row>
    <row r="2" spans="1:46">
      <c r="A2" s="66" t="s">
        <v>7</v>
      </c>
      <c r="D2" s="66" t="s">
        <v>19</v>
      </c>
      <c r="E2" s="66" t="s">
        <v>108</v>
      </c>
    </row>
    <row r="3" spans="1:46">
      <c r="A3" s="66" t="s">
        <v>7</v>
      </c>
      <c r="D3" s="66" t="s">
        <v>22</v>
      </c>
      <c r="E3" s="66" t="s">
        <v>20</v>
      </c>
      <c r="F3" s="66" t="s">
        <v>21</v>
      </c>
      <c r="G3" s="66" t="s">
        <v>23</v>
      </c>
      <c r="H3" s="66" t="s">
        <v>47</v>
      </c>
      <c r="I3" s="66" t="s">
        <v>24</v>
      </c>
    </row>
    <row r="4" spans="1:46">
      <c r="A4" s="66" t="s">
        <v>7</v>
      </c>
      <c r="C4" s="66" t="s">
        <v>11</v>
      </c>
      <c r="D4" s="66" t="s">
        <v>109</v>
      </c>
      <c r="E4" s="66" t="s">
        <v>110</v>
      </c>
      <c r="F4" s="66" t="s">
        <v>96</v>
      </c>
      <c r="G4" s="66" t="s">
        <v>25</v>
      </c>
      <c r="H4" s="66" t="s">
        <v>111</v>
      </c>
    </row>
    <row r="5" spans="1:46">
      <c r="A5" s="66" t="s">
        <v>7</v>
      </c>
      <c r="C5" s="66" t="s">
        <v>10</v>
      </c>
      <c r="D5" s="66" t="s">
        <v>112</v>
      </c>
      <c r="E5" s="66" t="s">
        <v>113</v>
      </c>
      <c r="F5" s="66" t="s">
        <v>96</v>
      </c>
      <c r="G5" s="66" t="s">
        <v>25</v>
      </c>
      <c r="H5" s="66" t="s">
        <v>111</v>
      </c>
      <c r="I5" s="66" t="s">
        <v>114</v>
      </c>
    </row>
    <row r="6" spans="1:46">
      <c r="A6" s="66" t="s">
        <v>7</v>
      </c>
      <c r="C6" s="66" t="s">
        <v>41</v>
      </c>
      <c r="D6" s="66" t="s">
        <v>115</v>
      </c>
      <c r="E6" s="66" t="s">
        <v>116</v>
      </c>
      <c r="F6" s="66" t="s">
        <v>96</v>
      </c>
      <c r="G6" s="66" t="s">
        <v>25</v>
      </c>
      <c r="H6" s="66" t="s">
        <v>111</v>
      </c>
      <c r="I6" s="66" t="s">
        <v>117</v>
      </c>
    </row>
    <row r="7" spans="1:46">
      <c r="A7" s="66" t="s">
        <v>7</v>
      </c>
    </row>
    <row r="8" spans="1:46">
      <c r="A8" s="66" t="s">
        <v>7</v>
      </c>
    </row>
    <row r="9" spans="1:46">
      <c r="A9" s="66" t="s">
        <v>7</v>
      </c>
    </row>
    <row r="10" spans="1:46">
      <c r="A10" s="66" t="s">
        <v>7</v>
      </c>
    </row>
    <row r="11" spans="1:46">
      <c r="A11" s="66" t="s">
        <v>7</v>
      </c>
      <c r="C11" s="66" t="s">
        <v>27</v>
      </c>
      <c r="E11" s="66" t="s">
        <v>118</v>
      </c>
    </row>
    <row r="12" spans="1:46">
      <c r="A12" s="66" t="s">
        <v>7</v>
      </c>
      <c r="C12" s="66" t="s">
        <v>28</v>
      </c>
      <c r="E12" s="66" t="s">
        <v>119</v>
      </c>
    </row>
    <row r="13" spans="1:46">
      <c r="A13" s="66" t="s">
        <v>7</v>
      </c>
      <c r="C13" s="66" t="s">
        <v>42</v>
      </c>
      <c r="E13" s="66" t="s">
        <v>120</v>
      </c>
    </row>
    <row r="14" spans="1:46">
      <c r="A14" s="66" t="s">
        <v>7</v>
      </c>
      <c r="C14" s="66" t="s">
        <v>39</v>
      </c>
      <c r="E14" s="66" t="s">
        <v>121</v>
      </c>
    </row>
    <row r="15" spans="1:46">
      <c r="A15" s="66" t="s">
        <v>7</v>
      </c>
      <c r="C15" s="66" t="s">
        <v>43</v>
      </c>
      <c r="E15" s="66" t="s">
        <v>122</v>
      </c>
    </row>
    <row r="16" spans="1:46">
      <c r="A16" s="66" t="s">
        <v>7</v>
      </c>
      <c r="C16" s="66" t="s">
        <v>44</v>
      </c>
      <c r="E16" s="66" t="s">
        <v>123</v>
      </c>
    </row>
    <row r="17" spans="1:43">
      <c r="A17" s="66" t="s">
        <v>7</v>
      </c>
    </row>
    <row r="18" spans="1:43">
      <c r="A18" s="66" t="s">
        <v>7</v>
      </c>
    </row>
    <row r="21" spans="1:43">
      <c r="K21" s="66" t="s">
        <v>53</v>
      </c>
    </row>
    <row r="23" spans="1:43">
      <c r="E23" s="66" t="s">
        <v>29</v>
      </c>
      <c r="K23" s="66" t="s">
        <v>75</v>
      </c>
      <c r="L23" s="66" t="s">
        <v>76</v>
      </c>
      <c r="M23" s="66" t="s">
        <v>14</v>
      </c>
      <c r="N23" s="66" t="s">
        <v>16</v>
      </c>
      <c r="O23" s="66" t="s">
        <v>30</v>
      </c>
      <c r="P23" s="66" t="s">
        <v>33</v>
      </c>
      <c r="Q23" s="66" t="s">
        <v>77</v>
      </c>
      <c r="R23" s="66" t="s">
        <v>31</v>
      </c>
      <c r="S23" s="66" t="s">
        <v>38</v>
      </c>
      <c r="T23" s="66" t="s">
        <v>34</v>
      </c>
      <c r="U23" s="66" t="s">
        <v>17</v>
      </c>
      <c r="V23" s="66" t="s">
        <v>17</v>
      </c>
      <c r="W23" s="66" t="s">
        <v>79</v>
      </c>
      <c r="X23" s="66" t="s">
        <v>80</v>
      </c>
      <c r="Y23" s="66" t="s">
        <v>36</v>
      </c>
      <c r="Z23" s="66" t="s">
        <v>12</v>
      </c>
      <c r="AA23" s="66" t="s">
        <v>32</v>
      </c>
      <c r="AB23" s="66" t="s">
        <v>13</v>
      </c>
      <c r="AC23" s="66" t="s">
        <v>37</v>
      </c>
      <c r="AD23" s="66" t="s">
        <v>56</v>
      </c>
      <c r="AE23" s="66" t="s">
        <v>57</v>
      </c>
      <c r="AF23" s="66" t="s">
        <v>81</v>
      </c>
      <c r="AG23" s="66" t="s">
        <v>82</v>
      </c>
      <c r="AH23" s="66" t="s">
        <v>83</v>
      </c>
      <c r="AI23" s="66" t="s">
        <v>84</v>
      </c>
      <c r="AJ23" s="66" t="s">
        <v>85</v>
      </c>
      <c r="AK23" s="66" t="s">
        <v>86</v>
      </c>
      <c r="AL23" s="66" t="s">
        <v>87</v>
      </c>
      <c r="AM23" s="66" t="s">
        <v>88</v>
      </c>
      <c r="AN23" s="66" t="s">
        <v>89</v>
      </c>
      <c r="AO23" s="66" t="s">
        <v>90</v>
      </c>
      <c r="AP23" s="66" t="s">
        <v>91</v>
      </c>
      <c r="AQ23" s="66" t="s">
        <v>92</v>
      </c>
    </row>
    <row r="24" spans="1:43">
      <c r="B24" s="66" t="s">
        <v>124</v>
      </c>
      <c r="C24" s="66" t="s">
        <v>48</v>
      </c>
      <c r="E24" s="66" t="s">
        <v>125</v>
      </c>
      <c r="K24" s="66" t="s">
        <v>126</v>
      </c>
      <c r="L24" s="66" t="s">
        <v>127</v>
      </c>
      <c r="M24" s="66" t="s">
        <v>128</v>
      </c>
      <c r="N24" s="66" t="s">
        <v>129</v>
      </c>
      <c r="O24" s="66" t="s">
        <v>130</v>
      </c>
      <c r="P24" s="66" t="s">
        <v>131</v>
      </c>
      <c r="Q24" s="66" t="s">
        <v>78</v>
      </c>
      <c r="R24" s="66" t="s">
        <v>132</v>
      </c>
      <c r="S24" s="66" t="s">
        <v>133</v>
      </c>
      <c r="T24" s="66" t="s">
        <v>134</v>
      </c>
      <c r="U24" s="66" t="s">
        <v>233</v>
      </c>
      <c r="V24" s="66" t="s">
        <v>135</v>
      </c>
      <c r="W24" s="66" t="s">
        <v>136</v>
      </c>
      <c r="X24" s="66" t="s">
        <v>234</v>
      </c>
      <c r="Y24" s="66" t="s">
        <v>137</v>
      </c>
      <c r="Z24" s="66" t="s">
        <v>138</v>
      </c>
      <c r="AA24" s="66" t="s">
        <v>139</v>
      </c>
      <c r="AB24" s="66" t="s">
        <v>140</v>
      </c>
      <c r="AC24" s="66" t="s">
        <v>141</v>
      </c>
      <c r="AD24" s="66" t="s">
        <v>235</v>
      </c>
      <c r="AE24" s="66" t="s">
        <v>142</v>
      </c>
      <c r="AF24" s="66" t="s">
        <v>143</v>
      </c>
      <c r="AG24" s="66" t="s">
        <v>142</v>
      </c>
      <c r="AH24" s="66" t="s">
        <v>93</v>
      </c>
      <c r="AI24" s="66" t="s">
        <v>144</v>
      </c>
      <c r="AJ24" s="66" t="s">
        <v>78</v>
      </c>
      <c r="AK24" s="66" t="s">
        <v>94</v>
      </c>
      <c r="AL24" s="66" t="s">
        <v>137</v>
      </c>
      <c r="AM24" s="66" t="s">
        <v>138</v>
      </c>
      <c r="AN24" s="66" t="s">
        <v>145</v>
      </c>
      <c r="AO24" s="66" t="s">
        <v>146</v>
      </c>
      <c r="AP24" s="66" t="s">
        <v>147</v>
      </c>
      <c r="AQ24" s="66" t="s">
        <v>148</v>
      </c>
    </row>
    <row r="25" spans="1:43">
      <c r="B25" s="66" t="s">
        <v>149</v>
      </c>
      <c r="C25" s="66" t="s">
        <v>49</v>
      </c>
      <c r="E25" s="66" t="s">
        <v>150</v>
      </c>
      <c r="K25" s="66" t="s">
        <v>151</v>
      </c>
      <c r="L25" s="66" t="s">
        <v>152</v>
      </c>
      <c r="O25" s="66" t="s">
        <v>153</v>
      </c>
      <c r="Q25" s="66" t="s">
        <v>154</v>
      </c>
      <c r="R25" s="66" t="s">
        <v>155</v>
      </c>
      <c r="S25" s="66" t="s">
        <v>156</v>
      </c>
      <c r="T25" s="66" t="s">
        <v>157</v>
      </c>
      <c r="V25" s="66" t="s">
        <v>78</v>
      </c>
      <c r="Y25" s="66" t="s">
        <v>156</v>
      </c>
      <c r="Z25" s="66" t="s">
        <v>158</v>
      </c>
      <c r="AA25" s="66" t="s">
        <v>159</v>
      </c>
      <c r="AB25" s="66" t="s">
        <v>160</v>
      </c>
      <c r="AC25" s="66" t="s">
        <v>161</v>
      </c>
      <c r="AD25" s="66" t="s">
        <v>236</v>
      </c>
      <c r="AE25" s="66" t="s">
        <v>162</v>
      </c>
      <c r="AI25" s="66" t="s">
        <v>163</v>
      </c>
      <c r="AJ25" s="66" t="s">
        <v>164</v>
      </c>
      <c r="AK25" s="66" t="s">
        <v>165</v>
      </c>
    </row>
    <row r="26" spans="1:43">
      <c r="B26" s="66" t="s">
        <v>166</v>
      </c>
      <c r="C26" s="66" t="s">
        <v>50</v>
      </c>
      <c r="E26" s="66" t="s">
        <v>167</v>
      </c>
      <c r="K26" s="66" t="s">
        <v>168</v>
      </c>
      <c r="L26" s="66" t="s">
        <v>169</v>
      </c>
      <c r="O26" s="66" t="s">
        <v>170</v>
      </c>
      <c r="Q26" s="66" t="s">
        <v>171</v>
      </c>
      <c r="R26" s="66" t="s">
        <v>172</v>
      </c>
      <c r="S26" s="66" t="s">
        <v>173</v>
      </c>
      <c r="T26" s="66" t="s">
        <v>174</v>
      </c>
      <c r="V26" s="66" t="s">
        <v>78</v>
      </c>
      <c r="Y26" s="66" t="s">
        <v>173</v>
      </c>
      <c r="Z26" s="66" t="s">
        <v>175</v>
      </c>
      <c r="AA26" s="66" t="s">
        <v>176</v>
      </c>
      <c r="AB26" s="66" t="s">
        <v>177</v>
      </c>
      <c r="AC26" s="66" t="s">
        <v>178</v>
      </c>
      <c r="AD26" s="66" t="s">
        <v>237</v>
      </c>
      <c r="AE26" s="66" t="s">
        <v>179</v>
      </c>
      <c r="AJ26" s="66" t="s">
        <v>180</v>
      </c>
      <c r="AK26" s="66" t="s">
        <v>181</v>
      </c>
    </row>
    <row r="28" spans="1:43">
      <c r="AD28" s="66" t="s">
        <v>182</v>
      </c>
      <c r="AE28" s="66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E78CA-D3DB-4DD0-BF5C-15BAA31D673F}">
  <dimension ref="A1:AT28"/>
  <sheetViews>
    <sheetView workbookViewId="0"/>
  </sheetViews>
  <sheetFormatPr defaultRowHeight="15"/>
  <sheetData>
    <row r="1" spans="1:46">
      <c r="A1" s="66" t="s">
        <v>183</v>
      </c>
      <c r="B1" s="66" t="s">
        <v>46</v>
      </c>
      <c r="C1" s="66" t="s">
        <v>7</v>
      </c>
      <c r="D1" s="66" t="s">
        <v>7</v>
      </c>
      <c r="E1" s="66" t="s">
        <v>7</v>
      </c>
      <c r="F1" s="66" t="s">
        <v>7</v>
      </c>
      <c r="G1" s="66" t="s">
        <v>7</v>
      </c>
      <c r="H1" s="66" t="s">
        <v>7</v>
      </c>
      <c r="I1" s="66" t="s">
        <v>7</v>
      </c>
      <c r="J1" s="66" t="s">
        <v>51</v>
      </c>
      <c r="K1" s="66" t="s">
        <v>18</v>
      </c>
      <c r="L1" s="66" t="s">
        <v>18</v>
      </c>
      <c r="O1" s="66" t="s">
        <v>18</v>
      </c>
      <c r="Q1" s="66" t="s">
        <v>18</v>
      </c>
      <c r="R1" s="66" t="s">
        <v>18</v>
      </c>
      <c r="S1" s="66" t="s">
        <v>18</v>
      </c>
      <c r="T1" s="66" t="s">
        <v>18</v>
      </c>
      <c r="V1" s="66" t="s">
        <v>18</v>
      </c>
      <c r="Y1" s="66" t="s">
        <v>7</v>
      </c>
      <c r="Z1" s="66" t="s">
        <v>7</v>
      </c>
      <c r="AA1" s="66" t="s">
        <v>18</v>
      </c>
      <c r="AB1" s="66" t="s">
        <v>18</v>
      </c>
      <c r="AC1" s="66" t="s">
        <v>18</v>
      </c>
      <c r="AJ1" s="66" t="s">
        <v>18</v>
      </c>
      <c r="AK1" s="66" t="s">
        <v>18</v>
      </c>
      <c r="AR1" s="66" t="s">
        <v>7</v>
      </c>
      <c r="AS1" s="66" t="s">
        <v>7</v>
      </c>
      <c r="AT1" s="66" t="s">
        <v>7</v>
      </c>
    </row>
    <row r="2" spans="1:46">
      <c r="A2" s="66" t="s">
        <v>7</v>
      </c>
      <c r="D2" s="66" t="s">
        <v>19</v>
      </c>
      <c r="E2" s="66" t="s">
        <v>108</v>
      </c>
    </row>
    <row r="3" spans="1:46">
      <c r="A3" s="66" t="s">
        <v>7</v>
      </c>
      <c r="D3" s="66" t="s">
        <v>22</v>
      </c>
      <c r="E3" s="66" t="s">
        <v>20</v>
      </c>
      <c r="F3" s="66" t="s">
        <v>21</v>
      </c>
      <c r="G3" s="66" t="s">
        <v>23</v>
      </c>
      <c r="H3" s="66" t="s">
        <v>47</v>
      </c>
      <c r="I3" s="66" t="s">
        <v>24</v>
      </c>
    </row>
    <row r="4" spans="1:46">
      <c r="A4" s="66" t="s">
        <v>7</v>
      </c>
      <c r="C4" s="66" t="s">
        <v>11</v>
      </c>
      <c r="D4" s="66" t="s">
        <v>109</v>
      </c>
      <c r="E4" s="66" t="s">
        <v>110</v>
      </c>
      <c r="F4" s="66" t="s">
        <v>96</v>
      </c>
      <c r="G4" s="66" t="s">
        <v>25</v>
      </c>
      <c r="H4" s="66" t="s">
        <v>111</v>
      </c>
    </row>
    <row r="5" spans="1:46">
      <c r="A5" s="66" t="s">
        <v>7</v>
      </c>
      <c r="C5" s="66" t="s">
        <v>10</v>
      </c>
      <c r="D5" s="66" t="s">
        <v>112</v>
      </c>
      <c r="E5" s="66" t="s">
        <v>113</v>
      </c>
      <c r="F5" s="66" t="s">
        <v>96</v>
      </c>
      <c r="G5" s="66" t="s">
        <v>25</v>
      </c>
      <c r="H5" s="66" t="s">
        <v>111</v>
      </c>
      <c r="I5" s="66" t="s">
        <v>114</v>
      </c>
    </row>
    <row r="6" spans="1:46">
      <c r="A6" s="66" t="s">
        <v>7</v>
      </c>
      <c r="C6" s="66" t="s">
        <v>41</v>
      </c>
      <c r="D6" s="66" t="s">
        <v>115</v>
      </c>
      <c r="E6" s="66" t="s">
        <v>116</v>
      </c>
      <c r="F6" s="66" t="s">
        <v>96</v>
      </c>
      <c r="G6" s="66" t="s">
        <v>25</v>
      </c>
      <c r="H6" s="66" t="s">
        <v>111</v>
      </c>
      <c r="I6" s="66" t="s">
        <v>117</v>
      </c>
    </row>
    <row r="7" spans="1:46">
      <c r="A7" s="66" t="s">
        <v>7</v>
      </c>
    </row>
    <row r="8" spans="1:46">
      <c r="A8" s="66" t="s">
        <v>7</v>
      </c>
    </row>
    <row r="9" spans="1:46">
      <c r="A9" s="66" t="s">
        <v>7</v>
      </c>
    </row>
    <row r="10" spans="1:46">
      <c r="A10" s="66" t="s">
        <v>7</v>
      </c>
    </row>
    <row r="11" spans="1:46">
      <c r="A11" s="66" t="s">
        <v>7</v>
      </c>
      <c r="C11" s="66" t="s">
        <v>27</v>
      </c>
      <c r="E11" s="66" t="s">
        <v>118</v>
      </c>
    </row>
    <row r="12" spans="1:46">
      <c r="A12" s="66" t="s">
        <v>7</v>
      </c>
      <c r="C12" s="66" t="s">
        <v>28</v>
      </c>
      <c r="E12" s="66" t="s">
        <v>119</v>
      </c>
    </row>
    <row r="13" spans="1:46">
      <c r="A13" s="66" t="s">
        <v>7</v>
      </c>
      <c r="C13" s="66" t="s">
        <v>42</v>
      </c>
      <c r="E13" s="66" t="s">
        <v>120</v>
      </c>
    </row>
    <row r="14" spans="1:46">
      <c r="A14" s="66" t="s">
        <v>7</v>
      </c>
      <c r="C14" s="66" t="s">
        <v>39</v>
      </c>
      <c r="E14" s="66" t="s">
        <v>121</v>
      </c>
    </row>
    <row r="15" spans="1:46">
      <c r="A15" s="66" t="s">
        <v>7</v>
      </c>
      <c r="C15" s="66" t="s">
        <v>43</v>
      </c>
      <c r="E15" s="66" t="s">
        <v>122</v>
      </c>
    </row>
    <row r="16" spans="1:46">
      <c r="A16" s="66" t="s">
        <v>7</v>
      </c>
      <c r="C16" s="66" t="s">
        <v>44</v>
      </c>
      <c r="E16" s="66" t="s">
        <v>123</v>
      </c>
    </row>
    <row r="17" spans="1:43">
      <c r="A17" s="66" t="s">
        <v>7</v>
      </c>
    </row>
    <row r="18" spans="1:43">
      <c r="A18" s="66" t="s">
        <v>7</v>
      </c>
    </row>
    <row r="21" spans="1:43">
      <c r="K21" s="66" t="s">
        <v>53</v>
      </c>
    </row>
    <row r="23" spans="1:43">
      <c r="E23" s="66" t="s">
        <v>29</v>
      </c>
      <c r="K23" s="66" t="s">
        <v>75</v>
      </c>
      <c r="L23" s="66" t="s">
        <v>76</v>
      </c>
      <c r="M23" s="66" t="s">
        <v>14</v>
      </c>
      <c r="N23" s="66" t="s">
        <v>16</v>
      </c>
      <c r="O23" s="66" t="s">
        <v>30</v>
      </c>
      <c r="P23" s="66" t="s">
        <v>33</v>
      </c>
      <c r="Q23" s="66" t="s">
        <v>77</v>
      </c>
      <c r="R23" s="66" t="s">
        <v>31</v>
      </c>
      <c r="S23" s="66" t="s">
        <v>38</v>
      </c>
      <c r="T23" s="66" t="s">
        <v>34</v>
      </c>
      <c r="U23" s="66" t="s">
        <v>17</v>
      </c>
      <c r="V23" s="66" t="s">
        <v>17</v>
      </c>
      <c r="W23" s="66" t="s">
        <v>79</v>
      </c>
      <c r="X23" s="66" t="s">
        <v>80</v>
      </c>
      <c r="Y23" s="66" t="s">
        <v>36</v>
      </c>
      <c r="Z23" s="66" t="s">
        <v>12</v>
      </c>
      <c r="AA23" s="66" t="s">
        <v>32</v>
      </c>
      <c r="AB23" s="66" t="s">
        <v>13</v>
      </c>
      <c r="AC23" s="66" t="s">
        <v>37</v>
      </c>
      <c r="AD23" s="66" t="s">
        <v>56</v>
      </c>
      <c r="AE23" s="66" t="s">
        <v>57</v>
      </c>
      <c r="AF23" s="66" t="s">
        <v>81</v>
      </c>
      <c r="AG23" s="66" t="s">
        <v>82</v>
      </c>
      <c r="AH23" s="66" t="s">
        <v>83</v>
      </c>
      <c r="AI23" s="66" t="s">
        <v>84</v>
      </c>
      <c r="AJ23" s="66" t="s">
        <v>85</v>
      </c>
      <c r="AK23" s="66" t="s">
        <v>86</v>
      </c>
      <c r="AL23" s="66" t="s">
        <v>87</v>
      </c>
      <c r="AM23" s="66" t="s">
        <v>88</v>
      </c>
      <c r="AN23" s="66" t="s">
        <v>89</v>
      </c>
      <c r="AO23" s="66" t="s">
        <v>90</v>
      </c>
      <c r="AP23" s="66" t="s">
        <v>91</v>
      </c>
      <c r="AQ23" s="66" t="s">
        <v>92</v>
      </c>
    </row>
    <row r="24" spans="1:43">
      <c r="B24" s="66" t="s">
        <v>124</v>
      </c>
      <c r="C24" s="66" t="s">
        <v>48</v>
      </c>
      <c r="E24" s="66" t="s">
        <v>125</v>
      </c>
      <c r="K24" s="66" t="s">
        <v>126</v>
      </c>
      <c r="L24" s="66" t="s">
        <v>127</v>
      </c>
      <c r="M24" s="66" t="s">
        <v>128</v>
      </c>
      <c r="N24" s="66" t="s">
        <v>129</v>
      </c>
      <c r="O24" s="66" t="s">
        <v>130</v>
      </c>
      <c r="P24" s="66" t="s">
        <v>131</v>
      </c>
      <c r="Q24" s="66" t="s">
        <v>78</v>
      </c>
      <c r="R24" s="66" t="s">
        <v>132</v>
      </c>
      <c r="S24" s="66" t="s">
        <v>133</v>
      </c>
      <c r="T24" s="66" t="s">
        <v>134</v>
      </c>
      <c r="U24" s="66" t="s">
        <v>233</v>
      </c>
      <c r="V24" s="66" t="s">
        <v>135</v>
      </c>
      <c r="W24" s="66" t="s">
        <v>136</v>
      </c>
      <c r="X24" s="66" t="s">
        <v>234</v>
      </c>
      <c r="Y24" s="66" t="s">
        <v>137</v>
      </c>
      <c r="Z24" s="66" t="s">
        <v>138</v>
      </c>
      <c r="AA24" s="66" t="s">
        <v>139</v>
      </c>
      <c r="AB24" s="66" t="s">
        <v>140</v>
      </c>
      <c r="AC24" s="66" t="s">
        <v>141</v>
      </c>
      <c r="AD24" s="66" t="s">
        <v>235</v>
      </c>
      <c r="AE24" s="66" t="s">
        <v>142</v>
      </c>
      <c r="AF24" s="66" t="s">
        <v>143</v>
      </c>
      <c r="AG24" s="66" t="s">
        <v>142</v>
      </c>
      <c r="AH24" s="66" t="s">
        <v>93</v>
      </c>
      <c r="AI24" s="66" t="s">
        <v>144</v>
      </c>
      <c r="AJ24" s="66" t="s">
        <v>78</v>
      </c>
      <c r="AK24" s="66" t="s">
        <v>94</v>
      </c>
      <c r="AL24" s="66" t="s">
        <v>137</v>
      </c>
      <c r="AM24" s="66" t="s">
        <v>138</v>
      </c>
      <c r="AN24" s="66" t="s">
        <v>145</v>
      </c>
      <c r="AO24" s="66" t="s">
        <v>146</v>
      </c>
      <c r="AP24" s="66" t="s">
        <v>147</v>
      </c>
      <c r="AQ24" s="66" t="s">
        <v>148</v>
      </c>
    </row>
    <row r="25" spans="1:43">
      <c r="B25" s="66" t="s">
        <v>149</v>
      </c>
      <c r="C25" s="66" t="s">
        <v>49</v>
      </c>
      <c r="E25" s="66" t="s">
        <v>150</v>
      </c>
      <c r="K25" s="66" t="s">
        <v>151</v>
      </c>
      <c r="L25" s="66" t="s">
        <v>152</v>
      </c>
      <c r="O25" s="66" t="s">
        <v>153</v>
      </c>
      <c r="Q25" s="66" t="s">
        <v>154</v>
      </c>
      <c r="R25" s="66" t="s">
        <v>155</v>
      </c>
      <c r="S25" s="66" t="s">
        <v>156</v>
      </c>
      <c r="T25" s="66" t="s">
        <v>157</v>
      </c>
      <c r="V25" s="66" t="s">
        <v>78</v>
      </c>
      <c r="Y25" s="66" t="s">
        <v>156</v>
      </c>
      <c r="Z25" s="66" t="s">
        <v>158</v>
      </c>
      <c r="AA25" s="66" t="s">
        <v>159</v>
      </c>
      <c r="AB25" s="66" t="s">
        <v>160</v>
      </c>
      <c r="AC25" s="66" t="s">
        <v>161</v>
      </c>
      <c r="AD25" s="66" t="s">
        <v>236</v>
      </c>
      <c r="AE25" s="66" t="s">
        <v>162</v>
      </c>
      <c r="AI25" s="66" t="s">
        <v>163</v>
      </c>
      <c r="AJ25" s="66" t="s">
        <v>164</v>
      </c>
      <c r="AK25" s="66" t="s">
        <v>165</v>
      </c>
    </row>
    <row r="26" spans="1:43">
      <c r="B26" s="66" t="s">
        <v>166</v>
      </c>
      <c r="C26" s="66" t="s">
        <v>50</v>
      </c>
      <c r="E26" s="66" t="s">
        <v>167</v>
      </c>
      <c r="K26" s="66" t="s">
        <v>168</v>
      </c>
      <c r="L26" s="66" t="s">
        <v>169</v>
      </c>
      <c r="O26" s="66" t="s">
        <v>170</v>
      </c>
      <c r="Q26" s="66" t="s">
        <v>171</v>
      </c>
      <c r="R26" s="66" t="s">
        <v>172</v>
      </c>
      <c r="S26" s="66" t="s">
        <v>173</v>
      </c>
      <c r="T26" s="66" t="s">
        <v>174</v>
      </c>
      <c r="V26" s="66" t="s">
        <v>78</v>
      </c>
      <c r="Y26" s="66" t="s">
        <v>173</v>
      </c>
      <c r="Z26" s="66" t="s">
        <v>175</v>
      </c>
      <c r="AA26" s="66" t="s">
        <v>176</v>
      </c>
      <c r="AB26" s="66" t="s">
        <v>177</v>
      </c>
      <c r="AC26" s="66" t="s">
        <v>178</v>
      </c>
      <c r="AD26" s="66" t="s">
        <v>237</v>
      </c>
      <c r="AE26" s="66" t="s">
        <v>179</v>
      </c>
      <c r="AJ26" s="66" t="s">
        <v>180</v>
      </c>
      <c r="AK26" s="66" t="s">
        <v>181</v>
      </c>
    </row>
    <row r="28" spans="1:43">
      <c r="AD28" s="66" t="s">
        <v>182</v>
      </c>
      <c r="AE28" s="66" t="s">
        <v>238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DD762-E11B-4951-8F77-7CC9E1FA2DA0}">
  <dimension ref="A1:E15"/>
  <sheetViews>
    <sheetView workbookViewId="0"/>
  </sheetViews>
  <sheetFormatPr defaultRowHeight="15"/>
  <sheetData>
    <row r="1" spans="1:5">
      <c r="A1" s="66" t="s">
        <v>254</v>
      </c>
      <c r="B1" s="66" t="s">
        <v>1</v>
      </c>
      <c r="C1" s="66" t="s">
        <v>2</v>
      </c>
      <c r="D1" s="66" t="s">
        <v>3</v>
      </c>
    </row>
    <row r="2" spans="1:5">
      <c r="B2" s="66" t="s">
        <v>19</v>
      </c>
      <c r="C2" s="66" t="s">
        <v>4</v>
      </c>
    </row>
    <row r="3" spans="1:5">
      <c r="A3" s="66" t="s">
        <v>0</v>
      </c>
      <c r="B3" s="66" t="s">
        <v>5</v>
      </c>
      <c r="C3" s="66" t="s">
        <v>245</v>
      </c>
    </row>
    <row r="4" spans="1:5">
      <c r="A4" s="66" t="s">
        <v>0</v>
      </c>
      <c r="B4" s="66" t="s">
        <v>6</v>
      </c>
      <c r="C4" s="66" t="s">
        <v>246</v>
      </c>
    </row>
    <row r="5" spans="1:5">
      <c r="A5" s="66" t="s">
        <v>0</v>
      </c>
      <c r="B5" s="66" t="s">
        <v>26</v>
      </c>
      <c r="C5" s="66" t="s">
        <v>97</v>
      </c>
      <c r="D5" s="66" t="s">
        <v>98</v>
      </c>
      <c r="E5" s="66" t="s">
        <v>45</v>
      </c>
    </row>
    <row r="8" spans="1:5">
      <c r="A8" s="66" t="s">
        <v>8</v>
      </c>
      <c r="C8" s="66" t="s">
        <v>99</v>
      </c>
    </row>
    <row r="9" spans="1:5">
      <c r="A9" s="66" t="s">
        <v>9</v>
      </c>
      <c r="C9" s="66" t="s">
        <v>100</v>
      </c>
    </row>
    <row r="10" spans="1:5">
      <c r="B10" s="66" t="s">
        <v>42</v>
      </c>
      <c r="C10" s="66" t="s">
        <v>101</v>
      </c>
    </row>
    <row r="11" spans="1:5">
      <c r="B11" s="66" t="s">
        <v>39</v>
      </c>
      <c r="C11" s="66" t="s">
        <v>101</v>
      </c>
    </row>
    <row r="12" spans="1:5">
      <c r="B12" s="66" t="s">
        <v>43</v>
      </c>
      <c r="C12" s="66" t="s">
        <v>102</v>
      </c>
    </row>
    <row r="13" spans="1:5">
      <c r="B13" s="66" t="s">
        <v>44</v>
      </c>
      <c r="C13" s="66" t="s">
        <v>103</v>
      </c>
      <c r="D13" s="66" t="s">
        <v>104</v>
      </c>
    </row>
    <row r="14" spans="1:5">
      <c r="D14" s="66" t="s">
        <v>105</v>
      </c>
    </row>
    <row r="15" spans="1:5">
      <c r="D15" s="66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Yeong Yuen Fun</cp:lastModifiedBy>
  <dcterms:created xsi:type="dcterms:W3CDTF">2017-04-18T02:36:09Z</dcterms:created>
  <dcterms:modified xsi:type="dcterms:W3CDTF">2025-07-11T01:24:11Z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