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C7B0C158-A5D9-422D-923F-40AC9C81D7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D31" i="2"/>
  <c r="AG31" i="2"/>
  <c r="AH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D32" i="2"/>
  <c r="AG32" i="2"/>
  <c r="AH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D33" i="2"/>
  <c r="AG33" i="2"/>
  <c r="AH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D34" i="2"/>
  <c r="AG34" i="2"/>
  <c r="AH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D35" i="2"/>
  <c r="AG35" i="2"/>
  <c r="AH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D36" i="2"/>
  <c r="AG36" i="2"/>
  <c r="AH36" i="2"/>
  <c r="E37" i="2"/>
  <c r="M37" i="2"/>
  <c r="N37" i="2"/>
  <c r="O37" i="2"/>
  <c r="Q37" i="2"/>
  <c r="R37" i="2"/>
  <c r="T37" i="2"/>
  <c r="U37" i="2"/>
  <c r="X37" i="2"/>
  <c r="Y37" i="2"/>
  <c r="Z37" i="2"/>
  <c r="AA37" i="2"/>
  <c r="AB37" i="2"/>
  <c r="AD37" i="2"/>
  <c r="AH37" i="2"/>
  <c r="AI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H38" i="2"/>
  <c r="AI38" i="2"/>
  <c r="D5" i="1"/>
  <c r="B36" i="2"/>
  <c r="B35" i="2"/>
  <c r="B34" i="2"/>
  <c r="B33" i="2"/>
  <c r="B32" i="2"/>
  <c r="B31" i="2"/>
  <c r="B30" i="2"/>
  <c r="B29" i="2"/>
  <c r="B28" i="2"/>
  <c r="B27" i="2"/>
  <c r="B26" i="2"/>
  <c r="B25" i="2"/>
  <c r="E16" i="2"/>
  <c r="H6" i="2"/>
  <c r="H5" i="2"/>
  <c r="H4" i="2"/>
  <c r="E2" i="2"/>
  <c r="D13" i="1"/>
  <c r="C13" i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D4" i="2" l="1"/>
  <c r="E4" i="2" s="1"/>
  <c r="D6" i="2"/>
  <c r="I6" i="2"/>
  <c r="D5" i="2"/>
  <c r="I5" i="2"/>
  <c r="E5" i="2" s="1"/>
  <c r="B37" i="2" l="1"/>
  <c r="B24" i="2"/>
  <c r="E6" i="2"/>
  <c r="B38" i="2" l="1"/>
</calcChain>
</file>

<file path=xl/sharedStrings.xml><?xml version="1.0" encoding="utf-8"?>
<sst xmlns="http://schemas.openxmlformats.org/spreadsheetml/2006/main" count="1366" uniqueCount="593">
  <si>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</si>
  <si>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</si>
  <si>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</si>
  <si>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</si>
  <si>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</si>
  <si>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</si>
  <si>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</si>
  <si>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</si>
  <si>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</si>
  <si>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</si>
  <si>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</si>
  <si>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</si>
  <si>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</si>
  <si>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</si>
  <si>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</si>
  <si>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</si>
  <si>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</si>
  <si>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</si>
  <si>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</si>
  <si>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</si>
  <si>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</si>
  <si>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</si>
  <si>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</si>
  <si>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</si>
  <si>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</si>
  <si>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</si>
  <si>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</si>
  <si>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</si>
  <si>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</si>
  <si>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</si>
  <si>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</si>
  <si>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</si>
  <si>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</si>
  <si>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</si>
  <si>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</si>
  <si>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</si>
  <si>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</si>
  <si>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</si>
  <si>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</si>
  <si>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</si>
  <si>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</si>
  <si>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</si>
  <si>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</si>
  <si>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</si>
  <si>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</si>
  <si>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</si>
  <si>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</si>
  <si>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</si>
  <si>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</si>
  <si>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</si>
  <si>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</si>
  <si>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</si>
  <si>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</si>
  <si>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</si>
  <si>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</si>
  <si>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</si>
  <si>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</si>
  <si>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</si>
  <si>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</si>
  <si>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</si>
  <si>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</si>
  <si>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</si>
  <si>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</si>
  <si>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</si>
  <si>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</si>
  <si>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</si>
  <si>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</si>
  <si>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</si>
  <si>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</si>
  <si>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</si>
  <si>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</si>
  <si>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</si>
  <si>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</si>
  <si>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</si>
  <si>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</si>
  <si>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</si>
  <si>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</si>
  <si>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</si>
  <si>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</si>
  <si>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</si>
  <si>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</si>
  <si>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</si>
  <si>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</si>
  <si>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</si>
  <si>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</si>
  <si>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</si>
  <si>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</si>
  <si>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</si>
  <si>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</si>
  <si>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</si>
  <si>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</si>
  <si>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</si>
  <si>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</si>
  <si>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</si>
  <si>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</si>
  <si>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</si>
  <si>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</si>
  <si>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</si>
  <si>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</si>
  <si>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</si>
  <si>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</si>
  <si>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</si>
  <si>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</si>
  <si>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</si>
  <si>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</si>
  <si>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</si>
  <si>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</si>
  <si>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</si>
  <si>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</si>
  <si>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</si>
  <si>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</si>
  <si>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</si>
  <si>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</si>
  <si>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</si>
  <si>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</si>
  <si>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</si>
  <si>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</si>
  <si>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</si>
  <si>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</si>
  <si>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</si>
  <si>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</si>
  <si>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</si>
  <si>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</si>
  <si>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</si>
  <si>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</si>
  <si>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</si>
  <si>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</si>
  <si>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</si>
  <si>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</si>
  <si>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</si>
  <si>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</si>
  <si>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</si>
  <si>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</si>
  <si>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</si>
  <si>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</si>
  <si>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</si>
  <si>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</si>
  <si>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</si>
  <si>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</si>
  <si>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</si>
  <si>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</si>
  <si>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</si>
  <si>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</si>
  <si>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</si>
  <si>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</si>
  <si>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</si>
  <si>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</si>
  <si>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</si>
  <si>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</si>
  <si>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</si>
  <si>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</si>
  <si>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</si>
  <si>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</si>
  <si>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</si>
  <si>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</si>
  <si>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</si>
  <si>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</si>
  <si>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</si>
  <si>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</si>
  <si>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</si>
  <si>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</si>
  <si>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</si>
  <si>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</si>
  <si>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</si>
  <si>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</si>
  <si>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</si>
  <si>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</si>
  <si>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</si>
  <si>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</si>
  <si>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</si>
  <si>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</si>
  <si>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</si>
  <si>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</si>
  <si>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</si>
  <si>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</si>
  <si>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</si>
  <si>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</si>
  <si>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</si>
  <si>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</si>
  <si>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</si>
  <si>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</si>
  <si>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</si>
  <si>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</si>
  <si>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</si>
  <si>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</si>
  <si>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</si>
  <si>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</si>
  <si>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</si>
  <si>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</si>
  <si>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</si>
  <si>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</si>
  <si>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</si>
  <si>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</si>
  <si>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</si>
  <si>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</si>
  <si>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</si>
  <si>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</si>
  <si>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</si>
  <si>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</si>
  <si>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</si>
  <si>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</si>
  <si>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</si>
  <si>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</si>
  <si>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="01/06/2025"</t>
  </si>
  <si>
    <t>="30/06/2025"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</si>
  <si>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</si>
  <si>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</si>
  <si>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</si>
  <si>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</si>
  <si>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</si>
  <si>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</si>
  <si>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</si>
  <si>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</si>
  <si>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</si>
  <si>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</si>
  <si>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</si>
  <si>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</si>
  <si>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</si>
  <si>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</si>
  <si>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</si>
  <si>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</si>
  <si>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</si>
  <si>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</si>
  <si>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</si>
  <si>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</si>
  <si>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</si>
  <si>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</si>
  <si>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2L"",""10=QUANTITY"",""6.000000"",""14=U_PONO"",""957297"",""15=U_PODATE"",""30/5/2025"",""10=U_TLINTCOS"",""0.000000"",""2=SLPCODE"",""132"",""14=SLPNAME"",""E0001-CS"",""14=MEMO"",""WENDY KUM CHIOU SZE"",""14=CONTACTNAME"",""E-INVOICE(AP DIRECT)"",""10="&amp;"LINETOTAL"",""120867.060000"",""14=U_ENR"","""",""14=U_MSENR"",""S7138270"",""14=U_MSPCN"",""AD5A91AA"",""14=ADDRESS2"",""ARIO PUTRA YANG JIA WEI_x000D_SYNAPXE PTE. LTD. 1 NORTH BUNONA VISTA LINK, #05-01 ELEMENTUM SINGAPORE 139691_x000D_ARIO PUTRA YANG JIA WEI_x000D_TEL: _x000D_FAX: regine.chan@s"&amp;"ynapxe.sg_x000D_EMAIL: ario.yang@synapxe.sg"""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</si>
  <si>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</si>
  <si>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</si>
  <si>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</si>
  <si>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</si>
  <si>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</si>
  <si>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</si>
  <si>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</si>
  <si>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</si>
  <si>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</si>
  <si>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</si>
  <si>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</si>
  <si>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</si>
  <si>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</si>
  <si>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</si>
  <si>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</si>
  <si>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</si>
  <si>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</si>
  <si>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</si>
  <si>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</si>
  <si>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</si>
  <si>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</si>
  <si>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</si>
  <si>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2L"",""10=QUANTITY"",""2.000000"",""14=U_PONO"",""957297"",""15=U_PODATE"",""30/5/2025"",""10=U_TLINTCOS"",""0.000000"",""2=SLPCODE"",""132"",""14=SLPNAME"",""E0001-CS"",""14=MEMO"",""WENDY KUM CHIOU SZE"",""14=CONTACTNAME"",""E-INVOICE(AP DIRECT)"",""10="&amp;"LINETOTAL"",""40289.000000"",""14=U_ENR"","""",""14=U_MSENR"",""S7138270"",""14=U_MSPCN"",""AD5A91AA"",""14=ADDRESS2"",""ARIO PUTRA YANG JIA WEI_x000D_SYNAPXE PTE. LTD. 1 NORTH BUNONA VISTA LINK, #05-01 ELEMENTUM SINGAPORE 139691_x000D_ARIO PUTRA YANG JIA WEI_x000D_TEL: _x000D_FAX: regine.chan@sy"&amp;"napxe.sg_x000D_EMAIL: ario.yang@synapxe.sg"""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</si>
  <si>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</si>
  <si>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</si>
  <si>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</si>
  <si>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</si>
  <si>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</si>
  <si>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</si>
  <si>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</si>
  <si>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</si>
  <si>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</si>
  <si>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</si>
  <si>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</si>
  <si>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</si>
  <si>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</si>
  <si>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</si>
  <si>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</si>
  <si>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</si>
  <si>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</si>
  <si>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</si>
  <si>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</si>
  <si>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</si>
  <si>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</si>
  <si>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</si>
  <si>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="""UICACS"","""",""SQL="",""2=DOCNUM"",""33039027"",""14=CUSTREF"",""7100000141"",""14=U_CUSTREF"",""7100000141"",""15=DOCDATE"",""4/6/2025"",""15=TAXDATE"",""4/6/2025"",""14=CARDCODE"",""CI0099-SGD"",""14=CARDNAME"",""SYNAPXE PTE. LTD."",""14=ITEMCODE"",""MS7JQ-00355GLP"",""14=ITEMNAME"",""MS SQ"&amp;"L SERVER ENTERPRISE CORE SLNG SA 2L"",""10=QUANTITY"",""18.000000"",""14=U_PONO"",""957347"",""15=U_PODATE"",""3/6/2025"",""10=U_TLINTCOS"",""0.000000"",""2=SLPCODE"",""132"",""14=SLPNAME"",""E0001-CS"",""14=MEMO"",""WENDY KUM CHIOU SZE"",""14=CONTACTNAME"",""E-INVOICE(AP DIRECT)"",""10=L"&amp;"INETOTAL"",""181710.720000"",""14=U_ENR"","""",""14=U_MSENR"",""S7138270"",""14=U_MSPCN"",""AD5A91AA"",""14=ADDRESS2"",""ZHENG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</si>
  <si>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</si>
  <si>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</si>
  <si>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</si>
  <si>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</si>
  <si>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</si>
  <si>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</si>
  <si>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</si>
  <si>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</si>
  <si>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</si>
  <si>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</si>
  <si>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</si>
  <si>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</si>
  <si>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</si>
  <si>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</si>
  <si>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</si>
  <si>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</si>
  <si>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</si>
  <si>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</si>
  <si>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</si>
  <si>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</si>
  <si>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</si>
  <si>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</si>
  <si>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</si>
  <si>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</si>
  <si>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</si>
  <si>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="""UICACS"","""",""SQL="",""2=DOCNUM"",""33039027"",""14=CUSTREF"",""7100000141"",""14=U_CUSTREF"",""7100000141"",""15=DOCDATE"",""4/6/2025"",""15=TAXDATE"",""4/6/2025"",""14=CARDCODE"",""CI0099-SGD"",""14=CARDNAME"",""SYNAPXE PTE. LTD."",""14=ITEMCODE"",""MS7NQ-00301GLP"",""14=ITEMNAME"",""MS SQ"&amp;"L SERVER STANDARD CORE SLNG SA 2L"",""10=QUANTITY"",""2.000000"",""14=U_PONO"",""957347"",""15=U_PODATE"",""3/6/2025"",""10=U_TLINTCOS"",""0.000000"",""2=SLPCODE"",""132"",""14=SLPNAME"",""E0001-CS"",""14=MEMO"",""WENDY KUM CHIOU SZE"",""14=CONTACTNAME"",""E-INVOICE(AP DIRECT)"",""10=LINE"&amp;"TOTAL"",""5259.080000"",""14=U_ENR"","""",""14=U_MSENR"",""S7138270"",""14=U_MSPCN"",""AD5A91AA"",""14=ADDRESS2"",""ZHENG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</si>
  <si>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</si>
  <si>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</si>
  <si>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</si>
  <si>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</si>
  <si>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</si>
  <si>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</si>
  <si>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</si>
  <si>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</si>
  <si>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</si>
  <si>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</si>
  <si>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</si>
  <si>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</si>
  <si>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</si>
  <si>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</si>
  <si>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</si>
  <si>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</si>
  <si>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</si>
  <si>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</si>
  <si>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</si>
  <si>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</si>
  <si>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</si>
  <si>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</si>
  <si>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</si>
  <si>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</si>
  <si>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</si>
  <si>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</si>
  <si>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="""UICACS"","""",""SQL="",""2=DOCNUM"",""33039109"",""14=CUSTREF"",""8100001381"",""14=U_CUSTREF"",""8100001381"",""15=DOCDATE"",""12/6/2025"",""15=TAXDATE"",""12/6/2025"",""14=CARDCODE"",""CI0099-SGD"",""14=CARDNAME"",""SYNAPXE PTE. LTD."",""14=ITEMCODE"",""MSC5E-01412GLP"",""14=ITEMNAME"",""MS "&amp;"VISUAL STUDIO PROFESSIONAL 2022 SLNG"",""10=QUANTITY"",""3.000000"",""14=U_PONO"",""957404"",""15=U_PODATE"",""6/6/2025"",""10=U_TLINTCOS"",""0.000000"",""2=SLPCODE"",""132"",""14=SLPNAME"",""E0001-CS"",""14=MEMO"",""WENDY KUM CHIOU SZE"",""14=CONTACTNAME"",""E-INVOICE(AP DIRECT)"",""10=L"&amp;"INETOTAL"",""1330.920000"",""14=U_ENR"","""",""14=U_MSENR"",""S7138270"",""14=U_MSPCN"",""AD5A91AA"",""14=ADDRESS2"",""PANG KIM KEO_x000D_SYNAPXE PTE. LTD. 1 NORTH BUONA VISTA LINK, #01-01 ELEMENTUM SINGAPORE  139691_x000D_PANG KIM KEO_x000D_TEL: 9027 1475_x000D_FAX: _x000D_EMAIL: pang.kim.keo@synapxe."&amp;"sg"""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</si>
  <si>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</si>
  <si>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</si>
  <si>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</si>
  <si>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</si>
  <si>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</si>
  <si>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</si>
  <si>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</si>
  <si>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</si>
  <si>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</si>
  <si>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</si>
  <si>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=IFERROR(NF($E29,"U_CustRef"),"-")</t>
  </si>
  <si>
    <t>=IFERROR(NF($E29,"DocDate"),"-")</t>
  </si>
  <si>
    <t>=SUM(N29-T29)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</si>
  <si>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</si>
  <si>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</si>
  <si>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</si>
  <si>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</si>
  <si>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</si>
  <si>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</si>
  <si>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</si>
  <si>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</si>
  <si>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</si>
  <si>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</si>
  <si>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</si>
  <si>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</si>
  <si>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</si>
  <si>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</si>
  <si>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="""UICACS"","""",""SQL="",""2=DOCNUM"",""33039212"",""14=CUSTREF"",""8100001435"",""14=U_CUSTREF"",""8100001435"",""15=DOCDATE"",""24/6/2025"",""15=TAXDATE"",""24/6/2025"",""14=CARDCODE"",""CI0099-SGD"",""14=CARDNAME"",""SYNAPXE PTE. LTD."",""14=ITEMCODE"",""MS7JQ-00353GLP"",""14=ITEMNAME"",""MS "&amp;"SQL SERVER ENTERPRISE CORE SLNG LSA 2L"",""10=QUANTITY"",""12.000000"",""14=U_PONO"",""957756"",""15=U_PODATE"",""20/6/2025"",""10=U_TLINTCOS"",""0.000000"",""2=SLPCODE"",""132"",""14=SLPNAME"",""E0001-CS"",""14=MEMO"",""WENDY KUM CHIOU SZE"",""14=CONTACTNAME"",""E-INVOICE(AP DIRECT)"","""&amp;"10=LINETOTAL"",""268816.080000"",""14=U_ENR"","""",""14=U_MSENR"",""S7138270"",""14=U_MSPCN"",""AD5A91AA"",""14=ADDRESS2"",""CHIA YONG SHUN_x000D_SYNAPXE PTE. LTD. 1 NORTH BUONA VISTA LINK #05-01 ELEMENTUM SINGAPORE 139691_x000D_CHIA YONG SHUN_x000D_TEL: 82889805_x000D_FAX: _x000D_EMAIL: chia.yong.shun"&amp;"@synapxe.sg"""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</si>
  <si>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</si>
  <si>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</si>
  <si>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</si>
  <si>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</si>
  <si>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</si>
  <si>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</si>
  <si>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</si>
  <si>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</si>
  <si>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</si>
  <si>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</si>
  <si>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</si>
  <si>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</si>
  <si>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</si>
  <si>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</si>
  <si>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</si>
  <si>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</si>
  <si>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</si>
  <si>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</si>
  <si>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</si>
  <si>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</si>
  <si>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</si>
  <si>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</si>
  <si>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</si>
  <si>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</si>
  <si>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</si>
  <si>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</si>
  <si>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</si>
  <si>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LTD."",""14=ITEMCODE"",""MS6VC-01287GLP"",""14=ITEMNAME"",""MS "&amp;"WIN REMOTE DESKTOP SERVICES CAL SLNG LSA DCAL"",""10=QUANTITY"",""380.000000"",""14=U_PONO"",""957853"",""15=U_PODATE"",""27/6/2025"",""10=U_TLINTCOS"",""0.000000"",""2=SLPCODE"",""132"",""14=SLPNAME"",""E0001-CS"",""14=MEMO"",""WENDY KUM CHIOU SZE"",""14=CONTACTNAME"",""E-INVOICE(AP DI"&amp;"RECT)"",""10=LINETOTAL"",""99905.800000"",""14=U_ENR"","""",""14=U_MSENR"",""S7138270"",""14=U_MSPCN"",""AD5A91AA"",""14=ADDRESS2"",""JOHNNY LIM_x000D_SYNAPXE PTE. LTD. 1 NORTH BOUNA VISTA LINK, #05-01, ELEMENTUM SINGAPORE 139691_x000D_JOHNNY LIM_x000D_TEL: _x000D_FAX: _x000D_EMAIL: JOHNNY.LIM1@SYNAPXE.S"&amp;"G"""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</si>
  <si>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</si>
  <si>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</si>
  <si>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</si>
  <si>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</si>
  <si>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</si>
  <si>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</si>
  <si>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</si>
  <si>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</si>
  <si>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</si>
  <si>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</si>
  <si>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</si>
  <si>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</si>
  <si>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</si>
  <si>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</si>
  <si>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</si>
  <si>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</si>
  <si>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</si>
  <si>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</si>
  <si>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</si>
  <si>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</si>
  <si>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</si>
  <si>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</si>
  <si>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</si>
  <si>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</si>
  <si>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</si>
  <si>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</si>
  <si>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</si>
  <si>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LTD."",""14=ITEMCODE"",""MS6VC-01289GLP"",""14=ITEMNAME"",""MS "&amp;"WIN REMOTE DESKTOP SERVICES CAL SLNG SA DCAL"",""10=QUANTITY"",""5000.000000"",""14=U_PONO"",""957853"",""15=U_PODATE"",""27/6/2025"",""10=U_TLINTCOS"",""0.000000"",""2=SLPCODE"",""132"",""14=SLPNAME"",""E0001-CS"",""14=MEMO"",""WENDY KUM CHIOU SZE"",""14=CONTACTNAME"",""E-INVOICE(AP DI"&amp;"RECT)"",""10=LINETOTAL"",""578500.000000"",""14=U_ENR"","""",""14=U_MSENR"",""S7138270"",""14=U_MSPCN"",""AD5A91AA"",""14=ADDRESS2"",""JOHNNY LIM_x000D_SYNAPXE PTE. LTD. 1 NORTH BOUNA VISTA LINK, #05-01, ELEMENTUM SINGAPORE 139691_x000D_JOHNNY LIM_x000D_TEL: _x000D_FAX: _x000D_EMAIL: JOHNNY.LIM1@SYNAPXE."&amp;"SG"""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</si>
  <si>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</si>
  <si>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</si>
  <si>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</si>
  <si>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</si>
  <si>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</si>
  <si>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</si>
  <si>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</si>
  <si>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</si>
  <si>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</si>
  <si>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</si>
  <si>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</si>
  <si>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</si>
  <si>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</si>
  <si>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</si>
  <si>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</si>
  <si>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</si>
  <si>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</si>
  <si>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</si>
  <si>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</si>
  <si>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</si>
  <si>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</si>
  <si>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</si>
  <si>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</si>
  <si>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</si>
  <si>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</si>
  <si>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</si>
  <si>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</si>
  <si>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LTD."",""14=ITEMCODE"",""MS7JQ-00355GLP"",""14=ITEMNAME"",""MS "&amp;"SQL SERVER ENTERPRISE CORE SLNG SA 2L"",""10=QUANTITY"",""116.000000"",""14=U_PONO"",""957853"",""15=U_PODATE"",""27/6/2025"",""10=U_TLINTCOS"",""0.000000"",""2=SLPCODE"",""132"",""14=SLPNAME"",""E0001-CS"",""14=MEMO"",""WENDY KUM CHIOU SZE"",""14=CONTACTNAME"",""E-INVOICE(AP DIRECT)"","""&amp;"10=LINETOTAL"",""1140744.000000"",""14=U_ENR"","""",""14=U_MSENR"",""S7138270"",""14=U_MSPCN"",""AD5A91AA"",""14=ADDRESS2"",""JOHNNY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</si>
  <si>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</si>
  <si>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</si>
  <si>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</si>
  <si>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</si>
  <si>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</si>
  <si>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</si>
  <si>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</si>
  <si>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</si>
  <si>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</si>
  <si>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</si>
  <si>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</si>
  <si>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</si>
  <si>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</si>
  <si>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</si>
  <si>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</si>
  <si>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</si>
  <si>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</si>
  <si>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</si>
  <si>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</si>
  <si>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</si>
  <si>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</si>
  <si>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</si>
  <si>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</si>
  <si>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</si>
  <si>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</si>
  <si>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</si>
  <si>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</si>
  <si>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LTD."",""14=ITEMCODE"",""MS9EA-00263GLP"",""14=ITEMNAME"",""MS "&amp;"WIN SERVER DC CORE SLNG LSA 16L"",""10=QUANTITY"",""24.000000"",""14=U_PONO"",""957853"",""15=U_PODATE"",""27/6/2025"",""10=U_TLINTCOS"",""0.000000"",""2=SLPCODE"",""132"",""14=SLPNAME"",""E0001-CS"",""14=MEMO"",""WENDY KUM CHIOU SZE"",""14=CONTACTNAME"",""E-INVOICE(AP DIRECT)"",""10=LINE"&amp;"TOTAL"",""246592.320000"",""14=U_ENR"","""",""14=U_MSENR"",""S7138270"",""14=U_MSPCN"",""AD5A91AA"",""14=ADDRESS2"",""JOHNNY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</si>
  <si>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</si>
  <si>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</si>
  <si>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</si>
  <si>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</si>
  <si>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</si>
  <si>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</si>
  <si>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</si>
  <si>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</si>
  <si>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</si>
  <si>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</si>
  <si>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</si>
  <si>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</si>
  <si>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</si>
  <si>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</si>
  <si>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</si>
  <si>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</si>
  <si>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</si>
  <si>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</si>
  <si>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</si>
  <si>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</si>
  <si>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</si>
  <si>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</si>
  <si>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</si>
  <si>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</si>
  <si>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</si>
  <si>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</si>
  <si>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</si>
  <si>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LTD."",""14=ITEMCODE"",""MS9EA-00264GLP"",""14=ITEMNAME"",""MS "&amp;"WIN SERVER DC CORE SLNG SA 16L"",""10=QUANTITY"",""704.000000"",""14=U_PONO"",""957853"",""15=U_PODATE"",""27/6/2025"",""10=U_TLINTCOS"",""0.000000"",""2=SLPCODE"",""132"",""14=SLPNAME"",""E0001-CS"",""14=MEMO"",""WENDY KUM CHIOU SZE"",""14=CONTACTNAME"",""E-INVOICE(AP DIRECT)"",""10=LINE"&amp;"TOTAL"",""3096410.240000"",""14=U_ENR"","""",""14=U_MSENR"",""S7138270"",""14=U_MSPCN"",""AD5A91AA"",""14=ADDRESS2"",""JOHNNY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</si>
  <si>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</si>
  <si>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</si>
  <si>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</si>
  <si>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</si>
  <si>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</si>
  <si>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</si>
  <si>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</si>
  <si>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</si>
  <si>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</si>
  <si>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</si>
  <si>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</si>
  <si>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</si>
  <si>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</si>
  <si>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</si>
  <si>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</si>
  <si>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</si>
  <si>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</si>
  <si>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</si>
  <si>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</si>
  <si>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</si>
  <si>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</si>
  <si>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</si>
  <si>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</si>
  <si>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</si>
  <si>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</si>
  <si>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</si>
  <si>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</si>
  <si>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LTD."",""14=ITEMCODE"",""MS9EM-00260GLP"",""14=ITEMNAME"",""MS "&amp;"WIN SERVER STANDARD CORE SLNG SA 16L"",""10=QUANTITY"",""2.000000"",""14=U_PONO"",""957853"",""15=U_PODATE"",""27/6/2025"",""10=U_TLINTCOS"",""0.000000"",""2=SLPCODE"",""132"",""14=SLPNAME"",""E0001-CS"",""14=MEMO"",""WENDY KUM CHIOU SZE"",""14=CONTACTNAME"",""E-INVOICE(AP DIRECT)"",""10="&amp;"LINETOTAL"",""1527.200000"",""14=U_ENR"","""",""14=U_MSENR"",""S7138270"",""14=U_MSPCN"",""AD5A91AA"",""14=ADDRESS2"",""JOHNNY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</si>
  <si>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</si>
  <si>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</si>
  <si>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</si>
  <si>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</si>
  <si>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</si>
  <si>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</si>
  <si>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</si>
  <si>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</si>
  <si>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</si>
  <si>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</si>
  <si>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</si>
  <si>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</si>
  <si>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</si>
  <si>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</si>
  <si>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</si>
  <si>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</si>
  <si>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</si>
  <si>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</si>
  <si>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</si>
  <si>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</si>
  <si>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</si>
  <si>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</si>
  <si>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</si>
  <si>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</si>
  <si>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</si>
  <si>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</si>
  <si>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</si>
  <si>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</si>
  <si>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</si>
  <si>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</si>
  <si>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</si>
  <si>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</si>
  <si>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</si>
  <si>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</si>
  <si>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</si>
  <si>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</si>
  <si>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</si>
  <si>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</si>
  <si>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</si>
  <si>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</si>
  <si>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=IFERROR(NF($E37,"ADDRESS2"),"-")</t>
  </si>
  <si>
    <t>=IFERROR(NF($E37,"U_PODATE"),"-")</t>
  </si>
  <si>
    <t>=IFERROR(NF($E37,"U_PONO"),"-")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</si>
  <si>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</si>
  <si>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</si>
  <si>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</si>
  <si>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</si>
  <si>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</si>
  <si>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</si>
  <si>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</si>
  <si>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</si>
  <si>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</si>
  <si>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</si>
  <si>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</si>
  <si>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</si>
  <si>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</si>
  <si>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</si>
  <si>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=IFERROR(NF($E38,"U_PODATE"),"-")</t>
  </si>
  <si>
    <t>=IFERROR(NF($E38,"U_PONO"),"-")</t>
  </si>
  <si>
    <t>=SUBTOTAL(9,AO24:AO39)</t>
  </si>
  <si>
    <t>=SUBTOTAL(9,AP24:AP39)</t>
  </si>
  <si>
    <t>30.06.2028</t>
  </si>
  <si>
    <t>01.07.2025</t>
  </si>
  <si>
    <t>SA RENEWAL</t>
  </si>
  <si>
    <t>RENEWAL STARTS 1/7/2025 BUT PO RECEIVED IN MAY</t>
  </si>
  <si>
    <t>LICENSE WITH SA</t>
  </si>
  <si>
    <t>01.06.2025</t>
  </si>
  <si>
    <t>30.06.2027</t>
  </si>
  <si>
    <t>PERPETUAL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</si>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</sst>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"01/06/2025"</f>
        <v>01/06/2025</v>
      </c>
    </row>
    <row r="4" spans="1:7">
      <c r="A4" s="1" t="s">
        <v>0</v>
      </c>
      <c r="B4" s="4" t="s">
        <v>6</v>
      </c>
      <c r="C4" s="5" t="str">
        <f>"30/06/2025"</f>
        <v>30/06/2025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01/Jun/2025..30/Jun/2025</v>
      </c>
    </row>
    <row r="9" spans="1:7">
      <c r="A9" s="1" t="s">
        <v>9</v>
      </c>
      <c r="C9" s="3" t="str">
        <f>TEXT($C$3,"yyyyMMdd") &amp; ".." &amp; TEXT($C$4,"yyyyMMdd")</f>
        <v>20250601..20250630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0"/>
  <sheetViews>
    <sheetView tabSelected="1" topLeftCell="K19" zoomScale="82" zoomScaleNormal="82" workbookViewId="0">
      <selection activeCell="V45" sqref="V4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4.42578125" style="4" customWidth="1"/>
    <col min="12" max="12" width="9.28515625" style="4" customWidth="1"/>
    <col min="13" max="13" width="11" style="4" bestFit="1" customWidth="1"/>
    <col min="14" max="14" width="15.140625" style="21" customWidth="1"/>
    <col min="15" max="15" width="12.28515625" style="18" customWidth="1"/>
    <col min="16" max="16" width="10.425781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9.85546875" style="44" bestFit="1" customWidth="1"/>
    <col min="21" max="21" width="15.140625" style="44" bestFit="1" customWidth="1"/>
    <col min="22" max="22" width="14" style="44" customWidth="1"/>
    <col min="23" max="23" width="12.140625" style="4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8" bestFit="1" customWidth="1"/>
    <col min="28" max="28" width="11.85546875" style="4" customWidth="1"/>
    <col min="29" max="29" width="11.28515625" style="21" customWidth="1"/>
    <col min="30" max="30" width="16.7109375" style="4" customWidth="1"/>
    <col min="31" max="31" width="11.28515625" style="4" customWidth="1"/>
    <col min="32" max="32" width="11.28515625" style="21" customWidth="1"/>
    <col min="33" max="33" width="14.42578125" style="4" customWidth="1"/>
    <col min="34" max="34" width="56.5703125" style="4" customWidth="1"/>
    <col min="35" max="35" width="13.42578125" style="4" bestFit="1" customWidth="1"/>
    <col min="36" max="36" width="14.28515625" style="4" customWidth="1"/>
    <col min="37" max="37" width="11.28515625" style="35" bestFit="1" customWidth="1"/>
    <col min="38" max="38" width="61.570312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20250601..20250630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6" t="s">
        <v>76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47.25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7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"""UICACS"","""",""SQL="",""2=DOCNUM"",""33039016"",""14=CUSTREF"",""8100001256"",""14=U_CUSTREF"",""8100001256"",""15=DOCDATE"",""3/6/2025"",""15=TAXDATE"",""3/6/2025"",""14=CARDCODE"",""CI0099-SGD"",""14=CARDNAME"",""SYNAPXE PTE. LTD."",""14=ITEMCODE"",""MS6VC-01290GLP"",""14=ITEMNAME"",""MS WI"&amp;"N REMOTE DESKTOP SERVICES CAL SLNG SA UCAL"",""10=QUANTITY"",""10.000000"",""14=U_PONO"",""956806"",""15=U_PODATE"",""7/5/2025"",""10=U_TLINTCOS"",""0.000000"",""2=SLPCODE"",""132"",""14=SLPNAME"",""E0001-CS"",""14=MEMO"",""WENDY KUM CHIOU SZE"",""14=CONTACTNAME"",""E-INVOICE(AP DIRECT)"&amp;""",""10=LINETOTAL"",""1202.200000"",""14=U_ENR"","""",""14=U_MSENR"",""S7138270"",""14=U_MSPCN"",""AD5A91AA"",""14=ADDRESS2"",""PECK WEI SHENG_x000D_SYNAPXE PTE. LTD. 1 NORTH BUNONA VISTA LINK, #01-01 ELEMENTUM SINGAPORE  139691_x000D_PECK WEI SHENG_x000D_TEL: 98216009_x000D_FAX: _x000D_EMAIL: peck.wei.s"&amp;"heng@synapxe.sg"""</f>
        <v>"UICACS","","SQL=","2=DOCNUM","33039016","14=CUSTREF","8100001256","14=U_CUSTREF","8100001256","15=DOCDATE","3/6/2025","15=TAXDATE","3/6/2025","14=CARDCODE","CI0099-SGD","14=CARDNAME","SYNAPXE PTE. LTD.","14=ITEMCODE","MS6VC-01290GLP","14=ITEMNAME","MS WIN REMOTE DESKTOP SERVICES CAL SLNG SA UCAL","10=QUANTITY","10.000000","14=U_PONO","956806","15=U_PODATE","7/5/2025","10=U_TLINTCOS","0.000000","2=SLPCODE","132","14=SLPNAME","E0001-CS","14=MEMO","WENDY KUM CHIOU SZE","14=CONTACTNAME","E-INVOICE(AP DIRECT)","10=LINETOTAL","1202.200000","14=U_ENR","","14=U_MSENR","S7138270","14=U_MSPCN","AD5A91AA","14=ADDRESS2","PECK WEI SHENG_x000D_SYNAPXE PTE. LTD. 1 NORTH BUNONA VISTA LINK, #01-01 ELEMENTUM SINGAPORE  139691_x000D_PECK WEI SHENG_x000D_TEL: 98216009_x000D_FAX: _x000D_EMAIL: peck.wei.sheng@synapxe.sg"</v>
      </c>
      <c r="K24" s="4">
        <f>MONTH(N24)</f>
        <v>6</v>
      </c>
      <c r="L24" s="4">
        <f>YEAR(N24)</f>
        <v>2025</v>
      </c>
      <c r="M24" s="4">
        <v>33039016</v>
      </c>
      <c r="N24" s="37">
        <v>45811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"8100001256"</f>
        <v>8100001256</v>
      </c>
      <c r="T24" s="49">
        <v>45784</v>
      </c>
      <c r="U24" s="49" t="str">
        <f>"8100001256"</f>
        <v>8100001256</v>
      </c>
      <c r="V24" s="49">
        <v>45811</v>
      </c>
      <c r="W24" s="50">
        <f>SUM(N24-T24)</f>
        <v>27</v>
      </c>
      <c r="X24" s="62" t="str">
        <f>"MS6VC-01290GLP"</f>
        <v>MS6VC-01290GLP</v>
      </c>
      <c r="Y24" s="62" t="str">
        <f>"MS WIN REMOTE DESKTOP SERVICES CAL SLNG SA UCAL"</f>
        <v>MS WIN REMOTE DESKTOP SERVICES CAL SLNG SA UCAL</v>
      </c>
      <c r="Z24" s="62" t="str">
        <f>"WENDY KUM CHIOU SZE"</f>
        <v>WENDY KUM CHIOU SZE</v>
      </c>
      <c r="AA24" s="58">
        <v>10</v>
      </c>
      <c r="AB24" s="62" t="str">
        <f>"E-INVOICE(AP DIRECT)"</f>
        <v>E-INVOICE(AP DIRECT)</v>
      </c>
      <c r="AC24" s="60" t="s">
        <v>95</v>
      </c>
      <c r="AD24" s="64" t="str">
        <f>"PECK WEI SHENG_x000D_SYNAPXE PTE. LTD. 1 NORTH BUNONA VISTA LINK, #01-01 ELEMENTUM SINGAPORE  139691_x000D_PECK WEI SHENG_x000D_TEL: 98216009_x000D_FAX: _x000D_EMAIL: peck.wei.sheng@synapxe.sg"</f>
        <v>PECK WEI SHENG_x000D_SYNAPXE PTE. LTD. 1 NORTH BUNONA VISTA LINK, #01-01 ELEMENTUM SINGAPORE  139691_x000D_PECK WEI SHENG_x000D_TEL: 98216009_x000D_FAX: _x000D_EMAIL: peck.wei.sheng@synapxe.sg</v>
      </c>
      <c r="AE24" s="18"/>
      <c r="AF24" s="60" t="s">
        <v>96</v>
      </c>
      <c r="AG24" s="4" t="str">
        <f>"MS6VC-01290GLP"</f>
        <v>MS6VC-01290GLP</v>
      </c>
      <c r="AH24" s="4" t="str">
        <f>"MS WIN REMOTE DESKTOP SERVICES CAL SLNG SA UCAL"</f>
        <v>MS WIN REMOTE DESKTOP SERVICES CAL SLNG SA UCAL</v>
      </c>
      <c r="AI24" s="4" t="s">
        <v>586</v>
      </c>
      <c r="AJ24" s="4" t="s">
        <v>585</v>
      </c>
      <c r="AK24" s="4" t="s">
        <v>584</v>
      </c>
      <c r="AL24" s="4" t="s">
        <v>587</v>
      </c>
    </row>
    <row r="25" spans="1:38">
      <c r="A25" s="1" t="s">
        <v>187</v>
      </c>
      <c r="B25" s="1" t="str">
        <f t="shared" ref="B25:B36" si="0">IF(M25="","Hide","Show")</f>
        <v>Show</v>
      </c>
      <c r="C25" s="4" t="s">
        <v>48</v>
      </c>
      <c r="E25" s="13" t="str">
        <f>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2L"",""10=QUANTITY"",""6.000000"",""14=U_PONO"",""957297"",""15=U_PODATE"",""30/5/2025"",""10=U_TLINTCOS"",""0.000000"",""2=SLPCODE"",""132"",""14=SLPNAME"",""E0001-CS"",""14=MEMO"",""WENDY KUM CHIOU SZE"",""14=CONTACTNAME"",""E-INVOICE(AP DIRECT)"",""10="&amp;"LINETOTAL"",""120867.060000"",""14=U_ENR"","""",""14=U_MSENR"",""S7138270"",""14=U_MSPCN"",""AD5A91AA"",""14=ADDRESS2"",""ARIO PUTRA YANG JIA WEI_x000D_SYNAPXE PTE. LTD. 1 NORTH BUNONA VISTA LINK, #05-01 ELEMENTUM SINGAPORE 139691_x000D_ARIO PUTRA YANG JIA WEI_x000D_TEL: _x000D_FAX: regine.chan@s"&amp;"ynapxe.sg_x000D_EMAIL: ario.yang@synapxe.sg"""</f>
        <v>"UICACS","","SQL=","2=DOCNUM","33039018","14=CUSTREF","8100001347","14=U_CUSTREF","8100001347","15=DOCDATE","3/6/2025","15=TAXDATE","3/6/2025","14=CARDCODE","CI0099-SGD","14=CARDNAME","SYNAPXE PTE. LTD.","14=ITEMCODE","MS7JQ-00353GLP","14=ITEMNAME","MS SQL SERVER ENTERPRISE CORE SLNG LSA 2L","10=QUANTITY","6.000000","14=U_PONO","957297","15=U_PODATE","30/5/2025","10=U_TLINTCOS","0.000000","2=SLPCODE","132","14=SLPNAME","E0001-CS","14=MEMO","WENDY KUM CHIOU SZE","14=CONTACTNAME","E-INVOICE(AP DIRECT)","10=LINETOTAL","120867.060000","14=U_ENR","","14=U_MSENR","S7138270","14=U_MSPCN","AD5A91AA","14=ADDRESS2","ARIO PUTRA YANG JIA WEI_x000D_SYNAPXE PTE. LTD. 1 NORTH BUNONA VISTA LINK, #05-01 ELEMENTUM SINGAPORE 139691_x000D_ARIO PUTRA YANG JIA WEI_x000D_TEL: _x000D_FAX: regine.chan@synapxe.sg_x000D_EMAIL: ario.yang@synapxe.sg"</v>
      </c>
      <c r="K25" s="4">
        <f>MONTH(N25)</f>
        <v>6</v>
      </c>
      <c r="L25" s="4">
        <f>YEAR(N25)</f>
        <v>2025</v>
      </c>
      <c r="M25" s="4">
        <v>33039018</v>
      </c>
      <c r="N25" s="37">
        <v>45811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"8100001347"</f>
        <v>8100001347</v>
      </c>
      <c r="T25" s="49">
        <v>45807</v>
      </c>
      <c r="U25" s="49" t="str">
        <f>"8100001347"</f>
        <v>8100001347</v>
      </c>
      <c r="V25" s="49">
        <v>45811</v>
      </c>
      <c r="W25" s="50">
        <f>SUM(N25-T25)</f>
        <v>4</v>
      </c>
      <c r="X25" s="62" t="str">
        <f>"MS7JQ-00353GLP"</f>
        <v>MS7JQ-00353GLP</v>
      </c>
      <c r="Y25" s="62" t="str">
        <f>"MS SQL SERVER ENTERPRISE CORE SLNG LSA 2L"</f>
        <v>MS SQL SERVER ENTERPRISE CORE SLNG LSA 2L</v>
      </c>
      <c r="Z25" s="62" t="str">
        <f>"WENDY KUM CHIOU SZE"</f>
        <v>WENDY KUM CHIOU SZE</v>
      </c>
      <c r="AA25" s="58">
        <v>6</v>
      </c>
      <c r="AB25" s="62" t="str">
        <f>"E-INVOICE(AP DIRECT)"</f>
        <v>E-INVOICE(AP DIRECT)</v>
      </c>
      <c r="AC25" s="60" t="s">
        <v>95</v>
      </c>
      <c r="AD25" s="64" t="str">
        <f>"ARIO PUTRA YANG JIA WEI_x000D_SYNAPXE PTE. LTD. 1 NORTH BUNONA VISTA LINK, #05-01 ELEMENTUM SINGAPORE 139691_x000D_ARIO PUTRA YANG JIA WEI_x000D_TEL: _x000D_FAX: regine.chan@synapxe.sg_x000D_EMAIL: ario.yang@synapxe.sg"</f>
        <v>ARIO PUTRA YANG JIA WEI_x000D_SYNAPXE PTE. LTD. 1 NORTH BUNONA VISTA LINK, #05-01 ELEMENTUM SINGAPORE 139691_x000D_ARIO PUTRA YANG JIA WEI_x000D_TEL: _x000D_FAX: regine.chan@synapxe.sg_x000D_EMAIL: ario.yang@synapxe.sg</v>
      </c>
      <c r="AE25" s="18"/>
      <c r="AF25" s="60" t="s">
        <v>96</v>
      </c>
      <c r="AG25" s="4" t="str">
        <f>"MS7JQ-00353GLP"</f>
        <v>MS7JQ-00353GLP</v>
      </c>
      <c r="AH25" s="4" t="str">
        <f>"MS SQL SERVER ENTERPRISE CORE SLNG LSA 2L"</f>
        <v>MS SQL SERVER ENTERPRISE CORE SLNG LSA 2L</v>
      </c>
      <c r="AI25" s="4" t="s">
        <v>588</v>
      </c>
      <c r="AJ25" s="4" t="s">
        <v>589</v>
      </c>
      <c r="AK25" s="4" t="s">
        <v>590</v>
      </c>
      <c r="AL25" s="4" t="s">
        <v>592</v>
      </c>
    </row>
    <row r="26" spans="1:38">
      <c r="A26" s="1" t="s">
        <v>187</v>
      </c>
      <c r="B26" s="1" t="str">
        <f t="shared" si="0"/>
        <v>Show</v>
      </c>
      <c r="C26" s="4" t="s">
        <v>48</v>
      </c>
      <c r="E26" s="13" t="str">
        <f>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2L"",""10=QUANTITY"",""2.000000"",""14=U_PONO"",""957297"",""15=U_PODATE"",""30/5/2025"",""10=U_TLINTCOS"",""0.000000"",""2=SLPCODE"",""132"",""14=SLPNAME"",""E0001-CS"",""14=MEMO"",""WENDY KUM CHIOU SZE"",""14=CONTACTNAME"",""E-INVOICE(AP DIRECT)"",""10="&amp;"LINETOTAL"",""40289.000000"",""14=U_ENR"","""",""14=U_MSENR"",""S7138270"",""14=U_MSPCN"",""AD5A91AA"",""14=ADDRESS2"",""ARIO PUTRA YANG JIA WEI_x000D_SYNAPXE PTE. LTD. 1 NORTH BUNONA VISTA LINK, #05-01 ELEMENTUM SINGAPORE 139691_x000D_ARIO PUTRA YANG JIA WEI_x000D_TEL: _x000D_FAX: regine.chan@sy"&amp;"napxe.sg_x000D_EMAIL: ario.yang@synapxe.sg"""</f>
        <v>"UICACS","","SQL=","2=DOCNUM","33039018","14=CUSTREF","8100001347","14=U_CUSTREF","8100001347","15=DOCDATE","3/6/2025","15=TAXDATE","3/6/2025","14=CARDCODE","CI0099-SGD","14=CARDNAME","SYNAPXE PTE. LTD.","14=ITEMCODE","MS7JQ-00353GLP","14=ITEMNAME","MS SQL SERVER ENTERPRISE CORE SLNG LSA 2L","10=QUANTITY","2.000000","14=U_PONO","957297","15=U_PODATE","30/5/2025","10=U_TLINTCOS","0.000000","2=SLPCODE","132","14=SLPNAME","E0001-CS","14=MEMO","WENDY KUM CHIOU SZE","14=CONTACTNAME","E-INVOICE(AP DIRECT)","10=LINETOTAL","40289.000000","14=U_ENR","","14=U_MSENR","S7138270","14=U_MSPCN","AD5A91AA","14=ADDRESS2","ARIO PUTRA YANG JIA WEI_x000D_SYNAPXE PTE. LTD. 1 NORTH BUNONA VISTA LINK, #05-01 ELEMENTUM SINGAPORE 139691_x000D_ARIO PUTRA YANG JIA WEI_x000D_TEL: _x000D_FAX: regine.chan@synapxe.sg_x000D_EMAIL: ario.yang@synapxe.sg"</v>
      </c>
      <c r="K26" s="4">
        <f>MONTH(N26)</f>
        <v>6</v>
      </c>
      <c r="L26" s="4">
        <f>YEAR(N26)</f>
        <v>2025</v>
      </c>
      <c r="M26" s="4">
        <v>33039018</v>
      </c>
      <c r="N26" s="37">
        <v>45811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49" t="str">
        <f>"8100001347"</f>
        <v>8100001347</v>
      </c>
      <c r="T26" s="49">
        <v>45807</v>
      </c>
      <c r="U26" s="49" t="str">
        <f>"8100001347"</f>
        <v>8100001347</v>
      </c>
      <c r="V26" s="49">
        <v>45811</v>
      </c>
      <c r="W26" s="50">
        <f>SUM(N26-T26)</f>
        <v>4</v>
      </c>
      <c r="X26" s="62" t="str">
        <f>"MS7JQ-00353GLP"</f>
        <v>MS7JQ-00353GLP</v>
      </c>
      <c r="Y26" s="62" t="str">
        <f>"MS SQL SERVER ENTERPRISE CORE SLNG LSA 2L"</f>
        <v>MS SQL SERVER ENTERPRISE CORE SLNG LSA 2L</v>
      </c>
      <c r="Z26" s="62" t="str">
        <f>"WENDY KUM CHIOU SZE"</f>
        <v>WENDY KUM CHIOU SZE</v>
      </c>
      <c r="AA26" s="58">
        <v>2</v>
      </c>
      <c r="AB26" s="62" t="str">
        <f>"E-INVOICE(AP DIRECT)"</f>
        <v>E-INVOICE(AP DIRECT)</v>
      </c>
      <c r="AC26" s="60" t="s">
        <v>95</v>
      </c>
      <c r="AD26" s="64" t="str">
        <f>"ARIO PUTRA YANG JIA WEI_x000D_SYNAPXE PTE. LTD. 1 NORTH BUNONA VISTA LINK, #05-01 ELEMENTUM SINGAPORE 139691_x000D_ARIO PUTRA YANG JIA WEI_x000D_TEL: _x000D_FAX: regine.chan@synapxe.sg_x000D_EMAIL: ario.yang@synapxe.sg"</f>
        <v>ARIO PUTRA YANG JIA WEI_x000D_SYNAPXE PTE. LTD. 1 NORTH BUNONA VISTA LINK, #05-01 ELEMENTUM SINGAPORE 139691_x000D_ARIO PUTRA YANG JIA WEI_x000D_TEL: _x000D_FAX: regine.chan@synapxe.sg_x000D_EMAIL: ario.yang@synapxe.sg</v>
      </c>
      <c r="AE26" s="18"/>
      <c r="AF26" s="60" t="s">
        <v>96</v>
      </c>
      <c r="AG26" s="4" t="str">
        <f>"MS7JQ-00353GLP"</f>
        <v>MS7JQ-00353GLP</v>
      </c>
      <c r="AH26" s="4" t="str">
        <f>"MS SQL SERVER ENTERPRISE CORE SLNG LSA 2L"</f>
        <v>MS SQL SERVER ENTERPRISE CORE SLNG LSA 2L</v>
      </c>
      <c r="AI26" s="4" t="s">
        <v>588</v>
      </c>
      <c r="AJ26" s="4" t="s">
        <v>589</v>
      </c>
      <c r="AK26" s="4" t="s">
        <v>590</v>
      </c>
      <c r="AL26" s="4" t="s">
        <v>592</v>
      </c>
    </row>
    <row r="27" spans="1:38">
      <c r="A27" s="1" t="s">
        <v>187</v>
      </c>
      <c r="B27" s="1" t="str">
        <f t="shared" si="0"/>
        <v>Show</v>
      </c>
      <c r="C27" s="4" t="s">
        <v>48</v>
      </c>
      <c r="E27" s="13" t="str">
        <f>"""UICACS"","""",""SQL="",""2=DOCNUM"",""33039027"",""14=CUSTREF"",""7100000141"",""14=U_CUSTREF"",""7100000141"",""15=DOCDATE"",""4/6/2025"",""15=TAXDATE"",""4/6/2025"",""14=CARDCODE"",""CI0099-SGD"",""14=CARDNAME"",""SYNAPXE PTE. LTD."",""14=ITEMCODE"",""MS7JQ-00355GLP"",""14=ITEMNAME"",""MS SQ"&amp;"L SERVER ENTERPRISE CORE SLNG SA 2L"",""10=QUANTITY"",""18.000000"",""14=U_PONO"",""957347"",""15=U_PODATE"",""3/6/2025"",""10=U_TLINTCOS"",""0.000000"",""2=SLPCODE"",""132"",""14=SLPNAME"",""E0001-CS"",""14=MEMO"",""WENDY KUM CHIOU SZE"",""14=CONTACTNAME"",""E-INVOICE(AP DIRECT)"",""10=L"&amp;"INETOTAL"",""181710.720000"",""14=U_ENR"","""",""14=U_MSENR"",""S7138270"",""14=U_MSPCN"",""AD5A91AA"",""14=ADDRESS2"",""ZHENG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f>
        <v>"UICACS","","SQL=","2=DOCNUM","33039027","14=CUSTREF","7100000141","14=U_CUSTREF","7100000141","15=DOCDATE","4/6/2025","15=TAXDATE","4/6/2025","14=CARDCODE","CI0099-SGD","14=CARDNAME","SYNAPXE PTE. LTD.","14=ITEMCODE","MS7JQ-00355GLP","14=ITEMNAME","MS SQL SERVER ENTERPRISE CORE SLNG SA 2L","10=QUANTITY","18.000000","14=U_PONO","957347","15=U_PODATE","3/6/2025","10=U_TLINTCOS","0.000000","2=SLPCODE","132","14=SLPNAME","E0001-CS","14=MEMO","WENDY KUM CHIOU SZE","14=CONTACTNAME","E-INVOICE(AP DIRECT)","10=LINETOTAL","181710.720000","14=U_ENR","","14=U_MSENR","S7138270","14=U_MSPCN","AD5A91AA","14=ADDRESS2","ZHENG HAORAN_x000D_SYNAPXE PTE. LTD. 1 NORTH BUNONA VISTA LINK, #05-01 ELEMENTUM SINGAPORE 139691_x000D_ZHENG HAORAN_x000D_TEL: _x000D_FAX: _x000D_EMAIL: zheng.haoran@synapxe.sg"</v>
      </c>
      <c r="K27" s="4">
        <f>MONTH(N27)</f>
        <v>6</v>
      </c>
      <c r="L27" s="4">
        <f>YEAR(N27)</f>
        <v>2025</v>
      </c>
      <c r="M27" s="4">
        <v>33039027</v>
      </c>
      <c r="N27" s="37">
        <v>45812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"7100000141"</f>
        <v>7100000141</v>
      </c>
      <c r="T27" s="49">
        <v>45811</v>
      </c>
      <c r="U27" s="49" t="str">
        <f>"7100000141"</f>
        <v>7100000141</v>
      </c>
      <c r="V27" s="49">
        <v>45812</v>
      </c>
      <c r="W27" s="50">
        <f>SUM(N27-T27)</f>
        <v>1</v>
      </c>
      <c r="X27" s="62" t="str">
        <f>"MS7JQ-00355GLP"</f>
        <v>MS7JQ-00355GLP</v>
      </c>
      <c r="Y27" s="62" t="str">
        <f>"MS SQL SERVER ENTERPRISE CORE SLNG SA 2L"</f>
        <v>MS SQL SERVER ENTERPRISE CORE SLNG SA 2L</v>
      </c>
      <c r="Z27" s="62" t="str">
        <f>"WENDY KUM CHIOU SZE"</f>
        <v>WENDY KUM CHIOU SZE</v>
      </c>
      <c r="AA27" s="58">
        <v>18</v>
      </c>
      <c r="AB27" s="62" t="str">
        <f>"E-INVOICE(AP DIRECT)"</f>
        <v>E-INVOICE(AP DIRECT)</v>
      </c>
      <c r="AC27" s="60" t="s">
        <v>95</v>
      </c>
      <c r="AD27" s="64" t="str">
        <f>"ZHENG HAORAN_x000D_SYNAPXE PTE. LTD. 1 NORTH BUNONA VISTA LINK, #05-01 ELEMENTUM SINGAPORE 139691_x000D_ZHENG HAORAN_x000D_TEL: _x000D_FAX: _x000D_EMAIL: zheng.haoran@synapxe.sg"</f>
        <v>ZHENG HAORAN_x000D_SYNAPXE PTE. LTD. 1 NORTH BUNONA VISTA LINK, #05-01 ELEMENTUM SINGAPORE 139691_x000D_ZHENG HAORAN_x000D_TEL: _x000D_FAX: _x000D_EMAIL: zheng.haoran@synapxe.sg</v>
      </c>
      <c r="AE27" s="18"/>
      <c r="AF27" s="60" t="s">
        <v>96</v>
      </c>
      <c r="AG27" s="4" t="str">
        <f>"MS7JQ-00355GLP"</f>
        <v>MS7JQ-00355GLP</v>
      </c>
      <c r="AH27" s="4" t="str">
        <f>"MS SQL SERVER ENTERPRISE CORE SLNG SA 2L"</f>
        <v>MS SQL SERVER ENTERPRISE CORE SLNG SA 2L</v>
      </c>
      <c r="AI27" s="4" t="s">
        <v>586</v>
      </c>
      <c r="AJ27" s="4" t="s">
        <v>585</v>
      </c>
      <c r="AK27" s="4" t="s">
        <v>584</v>
      </c>
      <c r="AL27" s="4" t="s">
        <v>592</v>
      </c>
    </row>
    <row r="28" spans="1:38">
      <c r="A28" s="1" t="s">
        <v>187</v>
      </c>
      <c r="B28" s="1" t="str">
        <f t="shared" si="0"/>
        <v>Show</v>
      </c>
      <c r="C28" s="4" t="s">
        <v>48</v>
      </c>
      <c r="E28" s="13" t="str">
        <f>"""UICACS"","""",""SQL="",""2=DOCNUM"",""33039027"",""14=CUSTREF"",""7100000141"",""14=U_CUSTREF"",""7100000141"",""15=DOCDATE"",""4/6/2025"",""15=TAXDATE"",""4/6/2025"",""14=CARDCODE"",""CI0099-SGD"",""14=CARDNAME"",""SYNAPXE PTE. LTD."",""14=ITEMCODE"",""MS7NQ-00301GLP"",""14=ITEMNAME"",""MS SQ"&amp;"L SERVER STANDARD CORE SLNG SA 2L"",""10=QUANTITY"",""2.000000"",""14=U_PONO"",""957347"",""15=U_PODATE"",""3/6/2025"",""10=U_TLINTCOS"",""0.000000"",""2=SLPCODE"",""132"",""14=SLPNAME"",""E0001-CS"",""14=MEMO"",""WENDY KUM CHIOU SZE"",""14=CONTACTNAME"",""E-INVOICE(AP DIRECT)"",""10=LINE"&amp;"TOTAL"",""5259.080000"",""14=U_ENR"","""",""14=U_MSENR"",""S7138270"",""14=U_MSPCN"",""AD5A91AA"",""14=ADDRESS2"",""ZHENG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f>
        <v>"UICACS","","SQL=","2=DOCNUM","33039027","14=CUSTREF","7100000141","14=U_CUSTREF","7100000141","15=DOCDATE","4/6/2025","15=TAXDATE","4/6/2025","14=CARDCODE","CI0099-SGD","14=CARDNAME","SYNAPXE PTE. LTD.","14=ITEMCODE","MS7NQ-00301GLP","14=ITEMNAME","MS SQL SERVER STANDARD CORE SLNG SA 2L","10=QUANTITY","2.000000","14=U_PONO","957347","15=U_PODATE","3/6/2025","10=U_TLINTCOS","0.000000","2=SLPCODE","132","14=SLPNAME","E0001-CS","14=MEMO","WENDY KUM CHIOU SZE","14=CONTACTNAME","E-INVOICE(AP DIRECT)","10=LINETOTAL","5259.080000","14=U_ENR","","14=U_MSENR","S7138270","14=U_MSPCN","AD5A91AA","14=ADDRESS2","ZHENG HAORAN_x000D_SYNAPXE PTE. LTD. 1 NORTH BUNONA VISTA LINK, #05-01 ELEMENTUM SINGAPORE 139691_x000D_ZHENG HAORAN_x000D_TEL: _x000D_FAX: _x000D_EMAIL: zheng.haoran@synapxe.sg"</v>
      </c>
      <c r="K28" s="4">
        <f>MONTH(N28)</f>
        <v>6</v>
      </c>
      <c r="L28" s="4">
        <f>YEAR(N28)</f>
        <v>2025</v>
      </c>
      <c r="M28" s="4">
        <v>33039027</v>
      </c>
      <c r="N28" s="37">
        <v>45812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49" t="str">
        <f>"7100000141"</f>
        <v>7100000141</v>
      </c>
      <c r="T28" s="49">
        <v>45811</v>
      </c>
      <c r="U28" s="49" t="str">
        <f>"7100000141"</f>
        <v>7100000141</v>
      </c>
      <c r="V28" s="49">
        <v>45812</v>
      </c>
      <c r="W28" s="50">
        <f>SUM(N28-T28)</f>
        <v>1</v>
      </c>
      <c r="X28" s="62" t="str">
        <f>"MS7NQ-00301GLP"</f>
        <v>MS7NQ-00301GLP</v>
      </c>
      <c r="Y28" s="62" t="str">
        <f>"MS SQL SERVER STANDARD CORE SLNG SA 2L"</f>
        <v>MS SQL SERVER STANDARD CORE SLNG SA 2L</v>
      </c>
      <c r="Z28" s="62" t="str">
        <f>"WENDY KUM CHIOU SZE"</f>
        <v>WENDY KUM CHIOU SZE</v>
      </c>
      <c r="AA28" s="58">
        <v>2</v>
      </c>
      <c r="AB28" s="62" t="str">
        <f>"E-INVOICE(AP DIRECT)"</f>
        <v>E-INVOICE(AP DIRECT)</v>
      </c>
      <c r="AC28" s="60" t="s">
        <v>95</v>
      </c>
      <c r="AD28" s="64" t="str">
        <f>"ZHENG HAORAN_x000D_SYNAPXE PTE. LTD. 1 NORTH BUNONA VISTA LINK, #05-01 ELEMENTUM SINGAPORE 139691_x000D_ZHENG HAORAN_x000D_TEL: _x000D_FAX: _x000D_EMAIL: zheng.haoran@synapxe.sg"</f>
        <v>ZHENG HAORAN_x000D_SYNAPXE PTE. LTD. 1 NORTH BUNONA VISTA LINK, #05-01 ELEMENTUM SINGAPORE 139691_x000D_ZHENG HAORAN_x000D_TEL: _x000D_FAX: _x000D_EMAIL: zheng.haoran@synapxe.sg</v>
      </c>
      <c r="AE28" s="18"/>
      <c r="AF28" s="60" t="s">
        <v>96</v>
      </c>
      <c r="AG28" s="4" t="str">
        <f>"MS7NQ-00301GLP"</f>
        <v>MS7NQ-00301GLP</v>
      </c>
      <c r="AH28" s="4" t="str">
        <f>"MS SQL SERVER STANDARD CORE SLNG SA 2L"</f>
        <v>MS SQL SERVER STANDARD CORE SLNG SA 2L</v>
      </c>
      <c r="AI28" s="4" t="s">
        <v>586</v>
      </c>
      <c r="AJ28" s="4" t="s">
        <v>585</v>
      </c>
      <c r="AK28" s="4" t="s">
        <v>584</v>
      </c>
      <c r="AL28" s="4" t="s">
        <v>592</v>
      </c>
    </row>
    <row r="29" spans="1:38">
      <c r="A29" s="1" t="s">
        <v>187</v>
      </c>
      <c r="B29" s="1" t="str">
        <f t="shared" si="0"/>
        <v>Show</v>
      </c>
      <c r="C29" s="4" t="s">
        <v>48</v>
      </c>
      <c r="E29" s="13" t="str">
        <f>"""UICACS"","""",""SQL="",""2=DOCNUM"",""33039109"",""14=CUSTREF"",""8100001381"",""14=U_CUSTREF"",""8100001381"",""15=DOCDATE"",""12/6/2025"",""15=TAXDATE"",""12/6/2025"",""14=CARDCODE"",""CI0099-SGD"",""14=CARDNAME"",""SYNAPXE PTE. LTD."",""14=ITEMCODE"",""MSC5E-01412GLP"",""14=ITEMNAME"",""MS "&amp;"VISUAL STUDIO PROFESSIONAL 2022 SLNG"",""10=QUANTITY"",""3.000000"",""14=U_PONO"",""957404"",""15=U_PODATE"",""6/6/2025"",""10=U_TLINTCOS"",""0.000000"",""2=SLPCODE"",""132"",""14=SLPNAME"",""E0001-CS"",""14=MEMO"",""WENDY KUM CHIOU SZE"",""14=CONTACTNAME"",""E-INVOICE(AP DIRECT)"",""10=L"&amp;"INETOTAL"",""1330.920000"",""14=U_ENR"","""",""14=U_MSENR"",""S7138270"",""14=U_MSPCN"",""AD5A91AA"",""14=ADDRESS2"",""PANG KIM KEO_x000D_SYNAPXE PTE. LTD. 1 NORTH BUONA VISTA LINK, #01-01 ELEMENTUM SINGAPORE  139691_x000D_PANG KIM KEO_x000D_TEL: 9027 1475_x000D_FAX: _x000D_EMAIL: pang.kim.keo@synapxe."&amp;"sg"""</f>
        <v>"UICACS","","SQL=","2=DOCNUM","33039109","14=CUSTREF","8100001381","14=U_CUSTREF","8100001381","15=DOCDATE","12/6/2025","15=TAXDATE","12/6/2025","14=CARDCODE","CI0099-SGD","14=CARDNAME","SYNAPXE PTE. LTD.","14=ITEMCODE","MSC5E-01412GLP","14=ITEMNAME","MS VISUAL STUDIO PROFESSIONAL 2022 SLNG","10=QUANTITY","3.000000","14=U_PONO","957404","15=U_PODATE","6/6/2025","10=U_TLINTCOS","0.000000","2=SLPCODE","132","14=SLPNAME","E0001-CS","14=MEMO","WENDY KUM CHIOU SZE","14=CONTACTNAME","E-INVOICE(AP DIRECT)","10=LINETOTAL","1330.920000","14=U_ENR","","14=U_MSENR","S7138270","14=U_MSPCN","AD5A91AA","14=ADDRESS2","PANG KIM KEO_x000D_SYNAPXE PTE. LTD. 1 NORTH BUONA VISTA LINK, #01-01 ELEMENTUM SINGAPORE  139691_x000D_PANG KIM KEO_x000D_TEL: 9027 1475_x000D_FAX: _x000D_EMAIL: pang.kim.keo@synapxe.sg"</v>
      </c>
      <c r="K29" s="4">
        <f>MONTH(N29)</f>
        <v>6</v>
      </c>
      <c r="L29" s="4">
        <f>YEAR(N29)</f>
        <v>2025</v>
      </c>
      <c r="M29" s="4">
        <v>33039109</v>
      </c>
      <c r="N29" s="37">
        <v>45820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49" t="str">
        <f>"8100001381"</f>
        <v>8100001381</v>
      </c>
      <c r="T29" s="49">
        <v>45815</v>
      </c>
      <c r="U29" s="49" t="str">
        <f>"8100001381"</f>
        <v>8100001381</v>
      </c>
      <c r="V29" s="49">
        <v>45820</v>
      </c>
      <c r="W29" s="50">
        <f>SUM(N29-T29)</f>
        <v>5</v>
      </c>
      <c r="X29" s="62" t="str">
        <f>"MSC5E-01412GLP"</f>
        <v>MSC5E-01412GLP</v>
      </c>
      <c r="Y29" s="62" t="str">
        <f>"MS VISUAL STUDIO PROFESSIONAL 2022 SLNG"</f>
        <v>MS VISUAL STUDIO PROFESSIONAL 2022 SLNG</v>
      </c>
      <c r="Z29" s="62" t="str">
        <f>"WENDY KUM CHIOU SZE"</f>
        <v>WENDY KUM CHIOU SZE</v>
      </c>
      <c r="AA29" s="58">
        <v>3</v>
      </c>
      <c r="AB29" s="62" t="str">
        <f>"E-INVOICE(AP DIRECT)"</f>
        <v>E-INVOICE(AP DIRECT)</v>
      </c>
      <c r="AC29" s="60" t="s">
        <v>95</v>
      </c>
      <c r="AD29" s="64" t="str">
        <f>"PANG KIM KEO_x000D_SYNAPXE PTE. LTD. 1 NORTH BUONA VISTA LINK, #01-01 ELEMENTUM SINGAPORE  139691_x000D_PANG KIM KEO_x000D_TEL: 9027 1475_x000D_FAX: _x000D_EMAIL: pang.kim.keo@synapxe.sg"</f>
        <v>PANG KIM KEO_x000D_SYNAPXE PTE. LTD. 1 NORTH BUONA VISTA LINK, #01-01 ELEMENTUM SINGAPORE  139691_x000D_PANG KIM KEO_x000D_TEL: 9027 1475_x000D_FAX: _x000D_EMAIL: pang.kim.keo@synapxe.sg</v>
      </c>
      <c r="AE29" s="18"/>
      <c r="AF29" s="60" t="s">
        <v>96</v>
      </c>
      <c r="AG29" s="4" t="str">
        <f>"MSC5E-01412GLP"</f>
        <v>MSC5E-01412GLP</v>
      </c>
      <c r="AH29" s="4" t="str">
        <f>"MS VISUAL STUDIO PROFESSIONAL 2022 SLNG"</f>
        <v>MS VISUAL STUDIO PROFESSIONAL 2022 SLNG</v>
      </c>
      <c r="AI29" s="4" t="s">
        <v>591</v>
      </c>
      <c r="AJ29" s="4" t="s">
        <v>592</v>
      </c>
      <c r="AK29" s="4" t="s">
        <v>592</v>
      </c>
      <c r="AL29" s="4" t="s">
        <v>592</v>
      </c>
    </row>
    <row r="30" spans="1:38">
      <c r="A30" s="1" t="s">
        <v>187</v>
      </c>
      <c r="B30" s="1" t="str">
        <f t="shared" si="0"/>
        <v>Show</v>
      </c>
      <c r="C30" s="4" t="s">
        <v>48</v>
      </c>
      <c r="E30" s="13" t="str">
        <f>"""UICACS"","""",""SQL="",""2=DOCNUM"",""33039212"",""14=CUSTREF"",""8100001435"",""14=U_CUSTREF"",""8100001435"",""15=DOCDATE"",""24/6/2025"",""15=TAXDATE"",""24/6/2025"",""14=CARDCODE"",""CI0099-SGD"",""14=CARDNAME"",""SYNAPXE PTE. LTD."",""14=ITEMCODE"",""MS7JQ-00353GLP"",""14=ITEMNAME"",""MS "&amp;"SQL SERVER ENTERPRISE CORE SLNG LSA 2L"",""10=QUANTITY"",""12.000000"",""14=U_PONO"",""957756"",""15=U_PODATE"",""20/6/2025"",""10=U_TLINTCOS"",""0.000000"",""2=SLPCODE"",""132"",""14=SLPNAME"",""E0001-CS"",""14=MEMO"",""WENDY KUM CHIOU SZE"",""14=CONTACTNAME"",""E-INVOICE(AP DIRECT)"","""&amp;"10=LINETOTAL"",""268816.080000"",""14=U_ENR"","""",""14=U_MSENR"",""S7138270"",""14=U_MSPCN"",""AD5A91AA"",""14=ADDRESS2"",""CHIA YONG SHUN_x000D_SYNAPXE PTE. LTD. 1 NORTH BUONA VISTA LINK #05-01 ELEMENTUM SINGAPORE 139691_x000D_CHIA YONG SHUN_x000D_TEL: 82889805_x000D_FAX: _x000D_EMAIL: chia.yong.shun"&amp;"@synapxe.sg"""</f>
        <v>"UICACS","","SQL=","2=DOCNUM","33039212","14=CUSTREF","8100001435","14=U_CUSTREF","8100001435","15=DOCDATE","24/6/2025","15=TAXDATE","24/6/2025","14=CARDCODE","CI0099-SGD","14=CARDNAME","SYNAPXE PTE. LTD.","14=ITEMCODE","MS7JQ-00353GLP","14=ITEMNAME","MS SQL SERVER ENTERPRISE CORE SLNG LSA 2L","10=QUANTITY","12.000000","14=U_PONO","957756","15=U_PODATE","20/6/2025","10=U_TLINTCOS","0.000000","2=SLPCODE","132","14=SLPNAME","E0001-CS","14=MEMO","WENDY KUM CHIOU SZE","14=CONTACTNAME","E-INVOICE(AP DIRECT)","10=LINETOTAL","268816.080000","14=U_ENR","","14=U_MSENR","S7138270","14=U_MSPCN","AD5A91AA","14=ADDRESS2","CHIA YONG SHUN_x000D_SYNAPXE PTE. LTD. 1 NORTH BUONA VISTA LINK #05-01 ELEMENTUM SINGAPORE 139691_x000D_CHIA YONG SHUN_x000D_TEL: 82889805_x000D_FAX: _x000D_EMAIL: chia.yong.shun@synapxe.sg"</v>
      </c>
      <c r="K30" s="4">
        <f>MONTH(N30)</f>
        <v>6</v>
      </c>
      <c r="L30" s="4">
        <f>YEAR(N30)</f>
        <v>2025</v>
      </c>
      <c r="M30" s="4">
        <v>33039212</v>
      </c>
      <c r="N30" s="37">
        <v>45832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49" t="str">
        <f>"8100001435"</f>
        <v>8100001435</v>
      </c>
      <c r="T30" s="49">
        <v>45828</v>
      </c>
      <c r="U30" s="49" t="str">
        <f>"8100001435"</f>
        <v>8100001435</v>
      </c>
      <c r="V30" s="49">
        <v>45832</v>
      </c>
      <c r="W30" s="50">
        <f>SUM(N30-T30)</f>
        <v>4</v>
      </c>
      <c r="X30" s="62" t="str">
        <f>"MS7JQ-00353GLP"</f>
        <v>MS7JQ-00353GLP</v>
      </c>
      <c r="Y30" s="62" t="str">
        <f>"MS SQL SERVER ENTERPRISE CORE SLNG LSA 2L"</f>
        <v>MS SQL SERVER ENTERPRISE CORE SLNG LSA 2L</v>
      </c>
      <c r="Z30" s="62" t="str">
        <f>"WENDY KUM CHIOU SZE"</f>
        <v>WENDY KUM CHIOU SZE</v>
      </c>
      <c r="AA30" s="58">
        <v>12</v>
      </c>
      <c r="AB30" s="62" t="str">
        <f>"E-INVOICE(AP DIRECT)"</f>
        <v>E-INVOICE(AP DIRECT)</v>
      </c>
      <c r="AC30" s="60" t="s">
        <v>95</v>
      </c>
      <c r="AD30" s="64" t="str">
        <f>"CHIA YONG SHUN_x000D_SYNAPXE PTE. LTD. 1 NORTH BUONA VISTA LINK #05-01 ELEMENTUM SINGAPORE 139691_x000D_CHIA YONG SHUN_x000D_TEL: 82889805_x000D_FAX: _x000D_EMAIL: chia.yong.shun@synapxe.sg"</f>
        <v>CHIA YONG SHUN_x000D_SYNAPXE PTE. LTD. 1 NORTH BUONA VISTA LINK #05-01 ELEMENTUM SINGAPORE 139691_x000D_CHIA YONG SHUN_x000D_TEL: 82889805_x000D_FAX: _x000D_EMAIL: chia.yong.shun@synapxe.sg</v>
      </c>
      <c r="AE30" s="18"/>
      <c r="AF30" s="60" t="s">
        <v>96</v>
      </c>
      <c r="AG30" s="4" t="str">
        <f>"MS7JQ-00353GLP"</f>
        <v>MS7JQ-00353GLP</v>
      </c>
      <c r="AH30" s="4" t="str">
        <f>"MS SQL SERVER ENTERPRISE CORE SLNG LSA 2L"</f>
        <v>MS SQL SERVER ENTERPRISE CORE SLNG LSA 2L</v>
      </c>
      <c r="AI30" s="4" t="s">
        <v>588</v>
      </c>
      <c r="AJ30" s="4" t="s">
        <v>585</v>
      </c>
      <c r="AK30" s="4" t="s">
        <v>584</v>
      </c>
      <c r="AL30" s="4" t="s">
        <v>592</v>
      </c>
    </row>
    <row r="31" spans="1:38">
      <c r="A31" s="1" t="s">
        <v>187</v>
      </c>
      <c r="B31" s="1" t="str">
        <f t="shared" si="0"/>
        <v>Show</v>
      </c>
      <c r="C31" s="4" t="s">
        <v>48</v>
      </c>
      <c r="E31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LTD."",""14=ITEMCODE"",""MS6VC-01287GLP"",""14=ITEMNAME"",""MS "&amp;"WIN REMOTE DESKTOP SERVICES CAL SLNG LSA DCAL"",""10=QUANTITY"",""380.000000"",""14=U_PONO"",""957853"",""15=U_PODATE"",""27/6/2025"",""10=U_TLINTCOS"",""0.000000"",""2=SLPCODE"",""132"",""14=SLPNAME"",""E0001-CS"",""14=MEMO"",""WENDY KUM CHIOU SZE"",""14=CONTACTNAME"",""E-INVOICE(AP DI"&amp;"RECT)"",""10=LINETOTAL"",""99905.800000"",""14=U_ENR"","""",""14=U_MSENR"",""S7138270"",""14=U_MSPCN"",""AD5A91AA"",""14=ADDRESS2"",""JOHNNY LIM_x000D_SYNAPXE PTE. LTD. 1 NORTH BOUNA VISTA LINK, #05-01, ELEMENTUM SINGAPORE 139691_x000D_JOHNNY LIM_x000D_TEL: _x000D_FAX: _x000D_EMAIL: JOHNNY.LIM1@SYNAPXE.S"&amp;"G"""</f>
        <v>"UICACS","","SQL=","2=DOCNUM","33039294","14=CUSTREF","8100001462","14=U_CUSTREF","8100001462","15=DOCDATE","30/6/2025","15=TAXDATE","30/6/2025","14=CARDCODE","CI0099-SGD","14=CARDNAME","SYNAPXE PTE. LTD.","14=ITEMCODE","MS6VC-01287GLP","14=ITEMNAME","MS WIN REMOTE DESKTOP SERVICES CAL SLNG LSA DCAL","10=QUANTITY","380.000000","14=U_PONO","957853","15=U_PODATE","27/6/2025","10=U_TLINTCOS","0.000000","2=SLPCODE","132","14=SLPNAME","E0001-CS","14=MEMO","WENDY KUM CHIOU SZE","14=CONTACTNAME","E-INVOICE(AP DIRECT)","10=LINETOTAL","99905.800000","14=U_ENR","","14=U_MSENR","S7138270","14=U_MSPCN","AD5A91AA","14=ADDRESS2","JOHNNY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1" s="4">
        <f>MONTH(N31)</f>
        <v>6</v>
      </c>
      <c r="L31" s="4">
        <f>YEAR(N31)</f>
        <v>2025</v>
      </c>
      <c r="M31" s="4">
        <v>33039294</v>
      </c>
      <c r="N31" s="37">
        <v>45838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49" t="str">
        <f>"8100001462"</f>
        <v>8100001462</v>
      </c>
      <c r="T31" s="49">
        <v>45835</v>
      </c>
      <c r="U31" s="49" t="str">
        <f>"8100001462"</f>
        <v>8100001462</v>
      </c>
      <c r="V31" s="49">
        <v>45838</v>
      </c>
      <c r="W31" s="50">
        <f>SUM(N31-T31)</f>
        <v>3</v>
      </c>
      <c r="X31" s="62" t="str">
        <f>"MS6VC-01287GLP"</f>
        <v>MS6VC-01287GLP</v>
      </c>
      <c r="Y31" s="62" t="str">
        <f>"MS WIN REMOTE DESKTOP SERVICES CAL SLNG LSA DCAL"</f>
        <v>MS WIN REMOTE DESKTOP SERVICES CAL SLNG LSA DCAL</v>
      </c>
      <c r="Z31" s="62" t="str">
        <f>"WENDY KUM CHIOU SZE"</f>
        <v>WENDY KUM CHIOU SZE</v>
      </c>
      <c r="AA31" s="58">
        <v>380</v>
      </c>
      <c r="AB31" s="62" t="str">
        <f>"E-INVOICE(AP DIRECT)"</f>
        <v>E-INVOICE(AP DIRECT)</v>
      </c>
      <c r="AC31" s="60" t="s">
        <v>95</v>
      </c>
      <c r="AD31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1" s="18"/>
      <c r="AF31" s="60" t="s">
        <v>96</v>
      </c>
      <c r="AG31" s="4" t="str">
        <f>"MS6VC-01287GLP"</f>
        <v>MS6VC-01287GLP</v>
      </c>
      <c r="AH31" s="4" t="str">
        <f>"MS WIN REMOTE DESKTOP SERVICES CAL SLNG LSA DCAL"</f>
        <v>MS WIN REMOTE DESKTOP SERVICES CAL SLNG LSA DCAL</v>
      </c>
      <c r="AI31" s="4" t="s">
        <v>588</v>
      </c>
      <c r="AJ31" s="4" t="s">
        <v>585</v>
      </c>
      <c r="AK31" s="4" t="s">
        <v>584</v>
      </c>
      <c r="AL31" s="4" t="s">
        <v>592</v>
      </c>
    </row>
    <row r="32" spans="1:38">
      <c r="A32" s="1" t="s">
        <v>187</v>
      </c>
      <c r="B32" s="1" t="str">
        <f t="shared" si="0"/>
        <v>Show</v>
      </c>
      <c r="C32" s="4" t="s">
        <v>48</v>
      </c>
      <c r="E32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LTD."",""14=ITEMCODE"",""MS6VC-01289GLP"",""14=ITEMNAME"",""MS "&amp;"WIN REMOTE DESKTOP SERVICES CAL SLNG SA DCAL"",""10=QUANTITY"",""5000.000000"",""14=U_PONO"",""957853"",""15=U_PODATE"",""27/6/2025"",""10=U_TLINTCOS"",""0.000000"",""2=SLPCODE"",""132"",""14=SLPNAME"",""E0001-CS"",""14=MEMO"",""WENDY KUM CHIOU SZE"",""14=CONTACTNAME"",""E-INVOICE(AP DI"&amp;"RECT)"",""10=LINETOTAL"",""578500.000000"",""14=U_ENR"","""",""14=U_MSENR"",""S7138270"",""14=U_MSPCN"",""AD5A91AA"",""14=ADDRESS2"",""JOHNNY LIM_x000D_SYNAPXE PTE. LTD. 1 NORTH BOUNA VISTA LINK, #05-01, ELEMENTUM SINGAPORE 139691_x000D_JOHNNY LIM_x000D_TEL: _x000D_FAX: _x000D_EMAIL: JOHNNY.LIM1@SYNAPXE."&amp;"SG"""</f>
        <v>"UICACS","","SQL=","2=DOCNUM","33039294","14=CUSTREF","8100001462","14=U_CUSTREF","8100001462","15=DOCDATE","30/6/2025","15=TAXDATE","30/6/2025","14=CARDCODE","CI0099-SGD","14=CARDNAME","SYNAPXE PTE. LTD.","14=ITEMCODE","MS6VC-01289GLP","14=ITEMNAME","MS WIN REMOTE DESKTOP SERVICES CAL SLNG SA DCAL","10=QUANTITY","5000.000000","14=U_PONO","957853","15=U_PODATE","27/6/2025","10=U_TLINTCOS","0.000000","2=SLPCODE","132","14=SLPNAME","E0001-CS","14=MEMO","WENDY KUM CHIOU SZE","14=CONTACTNAME","E-INVOICE(AP DIRECT)","10=LINETOTAL","578500.000000","14=U_ENR","","14=U_MSENR","S7138270","14=U_MSPCN","AD5A91AA","14=ADDRESS2","JOHNNY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2" s="4">
        <f>MONTH(N32)</f>
        <v>6</v>
      </c>
      <c r="L32" s="4">
        <f>YEAR(N32)</f>
        <v>2025</v>
      </c>
      <c r="M32" s="4">
        <v>33039294</v>
      </c>
      <c r="N32" s="37">
        <v>45838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49" t="str">
        <f>"8100001462"</f>
        <v>8100001462</v>
      </c>
      <c r="T32" s="49">
        <v>45835</v>
      </c>
      <c r="U32" s="49" t="str">
        <f>"8100001462"</f>
        <v>8100001462</v>
      </c>
      <c r="V32" s="49">
        <v>45838</v>
      </c>
      <c r="W32" s="50">
        <f>SUM(N32-T32)</f>
        <v>3</v>
      </c>
      <c r="X32" s="62" t="str">
        <f>"MS6VC-01289GLP"</f>
        <v>MS6VC-01289GLP</v>
      </c>
      <c r="Y32" s="62" t="str">
        <f>"MS WIN REMOTE DESKTOP SERVICES CAL SLNG SA DCAL"</f>
        <v>MS WIN REMOTE DESKTOP SERVICES CAL SLNG SA DCAL</v>
      </c>
      <c r="Z32" s="62" t="str">
        <f>"WENDY KUM CHIOU SZE"</f>
        <v>WENDY KUM CHIOU SZE</v>
      </c>
      <c r="AA32" s="58">
        <v>5000</v>
      </c>
      <c r="AB32" s="62" t="str">
        <f>"E-INVOICE(AP DIRECT)"</f>
        <v>E-INVOICE(AP DIRECT)</v>
      </c>
      <c r="AC32" s="60" t="s">
        <v>95</v>
      </c>
      <c r="AD32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2" s="18"/>
      <c r="AF32" s="60" t="s">
        <v>96</v>
      </c>
      <c r="AG32" s="4" t="str">
        <f>"MS6VC-01289GLP"</f>
        <v>MS6VC-01289GLP</v>
      </c>
      <c r="AH32" s="4" t="str">
        <f>"MS WIN REMOTE DESKTOP SERVICES CAL SLNG SA DCAL"</f>
        <v>MS WIN REMOTE DESKTOP SERVICES CAL SLNG SA DCAL</v>
      </c>
      <c r="AI32" s="4" t="s">
        <v>586</v>
      </c>
      <c r="AJ32" s="4" t="s">
        <v>585</v>
      </c>
      <c r="AK32" s="4" t="s">
        <v>584</v>
      </c>
      <c r="AL32" s="4" t="s">
        <v>592</v>
      </c>
    </row>
    <row r="33" spans="1:53">
      <c r="A33" s="1" t="s">
        <v>187</v>
      </c>
      <c r="B33" s="1" t="str">
        <f t="shared" si="0"/>
        <v>Show</v>
      </c>
      <c r="C33" s="4" t="s">
        <v>48</v>
      </c>
      <c r="E33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LTD."",""14=ITEMCODE"",""MS7JQ-00355GLP"",""14=ITEMNAME"",""MS "&amp;"SQL SERVER ENTERPRISE CORE SLNG SA 2L"",""10=QUANTITY"",""116.000000"",""14=U_PONO"",""957853"",""15=U_PODATE"",""27/6/2025"",""10=U_TLINTCOS"",""0.000000"",""2=SLPCODE"",""132"",""14=SLPNAME"",""E0001-CS"",""14=MEMO"",""WENDY KUM CHIOU SZE"",""14=CONTACTNAME"",""E-INVOICE(AP DIRECT)"","""&amp;"10=LINETOTAL"",""1140744.000000"",""14=U_ENR"","""",""14=U_MSENR"",""S7138270"",""14=U_MSPCN"",""AD5A91AA"",""14=ADDRESS2"",""JOHNNY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LTD.","14=ITEMCODE","MS7JQ-00355GLP","14=ITEMNAME","MS SQL SERVER ENTERPRISE CORE SLNG SA 2L","10=QUANTITY","116.000000","14=U_PONO","957853","15=U_PODATE","27/6/2025","10=U_TLINTCOS","0.000000","2=SLPCODE","132","14=SLPNAME","E0001-CS","14=MEMO","WENDY KUM CHIOU SZE","14=CONTACTNAME","E-INVOICE(AP DIRECT)","10=LINETOTAL","1140744.000000","14=U_ENR","","14=U_MSENR","S7138270","14=U_MSPCN","AD5A91AA","14=ADDRESS2","JOHNNY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3" s="4">
        <f>MONTH(N33)</f>
        <v>6</v>
      </c>
      <c r="L33" s="4">
        <f>YEAR(N33)</f>
        <v>2025</v>
      </c>
      <c r="M33" s="4">
        <v>33039294</v>
      </c>
      <c r="N33" s="37">
        <v>45838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49" t="str">
        <f>"8100001462"</f>
        <v>8100001462</v>
      </c>
      <c r="T33" s="49">
        <v>45835</v>
      </c>
      <c r="U33" s="49" t="str">
        <f>"8100001462"</f>
        <v>8100001462</v>
      </c>
      <c r="V33" s="49">
        <v>45838</v>
      </c>
      <c r="W33" s="50">
        <f>SUM(N33-T33)</f>
        <v>3</v>
      </c>
      <c r="X33" s="62" t="str">
        <f>"MS7JQ-00355GLP"</f>
        <v>MS7JQ-00355GLP</v>
      </c>
      <c r="Y33" s="62" t="str">
        <f>"MS SQL SERVER ENTERPRISE CORE SLNG SA 2L"</f>
        <v>MS SQL SERVER ENTERPRISE CORE SLNG SA 2L</v>
      </c>
      <c r="Z33" s="62" t="str">
        <f>"WENDY KUM CHIOU SZE"</f>
        <v>WENDY KUM CHIOU SZE</v>
      </c>
      <c r="AA33" s="58">
        <v>116</v>
      </c>
      <c r="AB33" s="62" t="str">
        <f>"E-INVOICE(AP DIRECT)"</f>
        <v>E-INVOICE(AP DIRECT)</v>
      </c>
      <c r="AC33" s="60" t="s">
        <v>95</v>
      </c>
      <c r="AD33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3" s="18"/>
      <c r="AF33" s="60" t="s">
        <v>96</v>
      </c>
      <c r="AG33" s="4" t="str">
        <f>"MS7JQ-00355GLP"</f>
        <v>MS7JQ-00355GLP</v>
      </c>
      <c r="AH33" s="4" t="str">
        <f>"MS SQL SERVER ENTERPRISE CORE SLNG SA 2L"</f>
        <v>MS SQL SERVER ENTERPRISE CORE SLNG SA 2L</v>
      </c>
      <c r="AI33" s="4" t="s">
        <v>586</v>
      </c>
      <c r="AJ33" s="4" t="s">
        <v>585</v>
      </c>
      <c r="AK33" s="4" t="s">
        <v>584</v>
      </c>
      <c r="AL33" s="4" t="s">
        <v>592</v>
      </c>
    </row>
    <row r="34" spans="1:53">
      <c r="A34" s="1" t="s">
        <v>187</v>
      </c>
      <c r="B34" s="1" t="str">
        <f t="shared" si="0"/>
        <v>Show</v>
      </c>
      <c r="C34" s="4" t="s">
        <v>48</v>
      </c>
      <c r="E34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LTD."",""14=ITEMCODE"",""MS9EA-00263GLP"",""14=ITEMNAME"",""MS "&amp;"WIN SERVER DC CORE SLNG LSA 16L"",""10=QUANTITY"",""24.000000"",""14=U_PONO"",""957853"",""15=U_PODATE"",""27/6/2025"",""10=U_TLINTCOS"",""0.000000"",""2=SLPCODE"",""132"",""14=SLPNAME"",""E0001-CS"",""14=MEMO"",""WENDY KUM CHIOU SZE"",""14=CONTACTNAME"",""E-INVOICE(AP DIRECT)"",""10=LINE"&amp;"TOTAL"",""246592.320000"",""14=U_ENR"","""",""14=U_MSENR"",""S7138270"",""14=U_MSPCN"",""AD5A91AA"",""14=ADDRESS2"",""JOHNNY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LTD.","14=ITEMCODE","MS9EA-00263GLP","14=ITEMNAME","MS WIN SERVER DC CORE SLNG LSA 16L","10=QUANTITY","24.000000","14=U_PONO","957853","15=U_PODATE","27/6/2025","10=U_TLINTCOS","0.000000","2=SLPCODE","132","14=SLPNAME","E0001-CS","14=MEMO","WENDY KUM CHIOU SZE","14=CONTACTNAME","E-INVOICE(AP DIRECT)","10=LINETOTAL","246592.320000","14=U_ENR","","14=U_MSENR","S7138270","14=U_MSPCN","AD5A91AA","14=ADDRESS2","JOHNNY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4" s="4">
        <f>MONTH(N34)</f>
        <v>6</v>
      </c>
      <c r="L34" s="4">
        <f>YEAR(N34)</f>
        <v>2025</v>
      </c>
      <c r="M34" s="4">
        <v>33039294</v>
      </c>
      <c r="N34" s="37">
        <v>45838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49" t="str">
        <f>"8100001462"</f>
        <v>8100001462</v>
      </c>
      <c r="T34" s="49">
        <v>45835</v>
      </c>
      <c r="U34" s="49" t="str">
        <f>"8100001462"</f>
        <v>8100001462</v>
      </c>
      <c r="V34" s="49">
        <v>45838</v>
      </c>
      <c r="W34" s="50">
        <f>SUM(N34-T34)</f>
        <v>3</v>
      </c>
      <c r="X34" s="62" t="str">
        <f>"MS9EA-00263GLP"</f>
        <v>MS9EA-00263GLP</v>
      </c>
      <c r="Y34" s="62" t="str">
        <f>"MS WIN SERVER DC CORE SLNG LSA 16L"</f>
        <v>MS WIN SERVER DC CORE SLNG LSA 16L</v>
      </c>
      <c r="Z34" s="62" t="str">
        <f>"WENDY KUM CHIOU SZE"</f>
        <v>WENDY KUM CHIOU SZE</v>
      </c>
      <c r="AA34" s="58">
        <v>24</v>
      </c>
      <c r="AB34" s="62" t="str">
        <f>"E-INVOICE(AP DIRECT)"</f>
        <v>E-INVOICE(AP DIRECT)</v>
      </c>
      <c r="AC34" s="60" t="s">
        <v>95</v>
      </c>
      <c r="AD34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4" s="18"/>
      <c r="AF34" s="60" t="s">
        <v>96</v>
      </c>
      <c r="AG34" s="4" t="str">
        <f>"MS9EA-00263GLP"</f>
        <v>MS9EA-00263GLP</v>
      </c>
      <c r="AH34" s="4" t="str">
        <f>"MS WIN SERVER DC CORE SLNG LSA 16L"</f>
        <v>MS WIN SERVER DC CORE SLNG LSA 16L</v>
      </c>
      <c r="AI34" s="4" t="s">
        <v>588</v>
      </c>
      <c r="AJ34" s="4" t="s">
        <v>585</v>
      </c>
      <c r="AK34" s="4" t="s">
        <v>584</v>
      </c>
      <c r="AL34" s="4" t="s">
        <v>592</v>
      </c>
    </row>
    <row r="35" spans="1:53">
      <c r="A35" s="1" t="s">
        <v>187</v>
      </c>
      <c r="B35" s="1" t="str">
        <f t="shared" si="0"/>
        <v>Show</v>
      </c>
      <c r="C35" s="4" t="s">
        <v>48</v>
      </c>
      <c r="E35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LTD."",""14=ITEMCODE"",""MS9EA-00264GLP"",""14=ITEMNAME"",""MS "&amp;"WIN SERVER DC CORE SLNG SA 16L"",""10=QUANTITY"",""704.000000"",""14=U_PONO"",""957853"",""15=U_PODATE"",""27/6/2025"",""10=U_TLINTCOS"",""0.000000"",""2=SLPCODE"",""132"",""14=SLPNAME"",""E0001-CS"",""14=MEMO"",""WENDY KUM CHIOU SZE"",""14=CONTACTNAME"",""E-INVOICE(AP DIRECT)"",""10=LINE"&amp;"TOTAL"",""3096410.240000"",""14=U_ENR"","""",""14=U_MSENR"",""S7138270"",""14=U_MSPCN"",""AD5A91AA"",""14=ADDRESS2"",""JOHNNY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LTD.","14=ITEMCODE","MS9EA-00264GLP","14=ITEMNAME","MS WIN SERVER DC CORE SLNG SA 16L","10=QUANTITY","704.000000","14=U_PONO","957853","15=U_PODATE","27/6/2025","10=U_TLINTCOS","0.000000","2=SLPCODE","132","14=SLPNAME","E0001-CS","14=MEMO","WENDY KUM CHIOU SZE","14=CONTACTNAME","E-INVOICE(AP DIRECT)","10=LINETOTAL","3096410.240000","14=U_ENR","","14=U_MSENR","S7138270","14=U_MSPCN","AD5A91AA","14=ADDRESS2","JOHNNY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5" s="4">
        <f>MONTH(N35)</f>
        <v>6</v>
      </c>
      <c r="L35" s="4">
        <f>YEAR(N35)</f>
        <v>2025</v>
      </c>
      <c r="M35" s="4">
        <v>33039294</v>
      </c>
      <c r="N35" s="37">
        <v>45838</v>
      </c>
      <c r="O35" s="4" t="str">
        <f>"S7138270"</f>
        <v>S7138270</v>
      </c>
      <c r="P35" s="4" t="str">
        <f>"AD5A91AA"</f>
        <v>AD5A91AA</v>
      </c>
      <c r="Q35" s="4" t="str">
        <f>"CI0099-SGD"</f>
        <v>CI0099-SGD</v>
      </c>
      <c r="R35" s="4" t="str">
        <f>"SYNAPXE PTE. LTD."</f>
        <v>SYNAPXE PTE. LTD.</v>
      </c>
      <c r="S35" s="49" t="str">
        <f>"8100001462"</f>
        <v>8100001462</v>
      </c>
      <c r="T35" s="49">
        <v>45835</v>
      </c>
      <c r="U35" s="49" t="str">
        <f>"8100001462"</f>
        <v>8100001462</v>
      </c>
      <c r="V35" s="49">
        <v>45838</v>
      </c>
      <c r="W35" s="50">
        <f>SUM(N35-T35)</f>
        <v>3</v>
      </c>
      <c r="X35" s="62" t="str">
        <f>"MS9EA-00264GLP"</f>
        <v>MS9EA-00264GLP</v>
      </c>
      <c r="Y35" s="62" t="str">
        <f>"MS WIN SERVER DC CORE SLNG SA 16L"</f>
        <v>MS WIN SERVER DC CORE SLNG SA 16L</v>
      </c>
      <c r="Z35" s="62" t="str">
        <f>"WENDY KUM CHIOU SZE"</f>
        <v>WENDY KUM CHIOU SZE</v>
      </c>
      <c r="AA35" s="58">
        <v>704</v>
      </c>
      <c r="AB35" s="62" t="str">
        <f>"E-INVOICE(AP DIRECT)"</f>
        <v>E-INVOICE(AP DIRECT)</v>
      </c>
      <c r="AC35" s="60" t="s">
        <v>95</v>
      </c>
      <c r="AD35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5" s="18"/>
      <c r="AF35" s="60" t="s">
        <v>96</v>
      </c>
      <c r="AG35" s="4" t="str">
        <f>"MS9EA-00264GLP"</f>
        <v>MS9EA-00264GLP</v>
      </c>
      <c r="AH35" s="4" t="str">
        <f>"MS WIN SERVER DC CORE SLNG SA 16L"</f>
        <v>MS WIN SERVER DC CORE SLNG SA 16L</v>
      </c>
      <c r="AI35" s="4" t="s">
        <v>586</v>
      </c>
      <c r="AJ35" s="4" t="s">
        <v>585</v>
      </c>
      <c r="AK35" s="4" t="s">
        <v>584</v>
      </c>
      <c r="AL35" s="4" t="s">
        <v>592</v>
      </c>
    </row>
    <row r="36" spans="1:53">
      <c r="A36" s="1" t="s">
        <v>187</v>
      </c>
      <c r="B36" s="1" t="str">
        <f t="shared" si="0"/>
        <v>Show</v>
      </c>
      <c r="C36" s="4" t="s">
        <v>48</v>
      </c>
      <c r="E36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LTD."",""14=ITEMCODE"",""MS9EM-00260GLP"",""14=ITEMNAME"",""MS "&amp;"WIN SERVER STANDARD CORE SLNG SA 16L"",""10=QUANTITY"",""2.000000"",""14=U_PONO"",""957853"",""15=U_PODATE"",""27/6/2025"",""10=U_TLINTCOS"",""0.000000"",""2=SLPCODE"",""132"",""14=SLPNAME"",""E0001-CS"",""14=MEMO"",""WENDY KUM CHIOU SZE"",""14=CONTACTNAME"",""E-INVOICE(AP DIRECT)"",""10="&amp;"LINETOTAL"",""1527.200000"",""14=U_ENR"","""",""14=U_MSENR"",""S7138270"",""14=U_MSPCN"",""AD5A91AA"",""14=ADDRESS2"",""JOHNNY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LTD.","14=ITEMCODE","MS9EM-00260GLP","14=ITEMNAME","MS WIN SERVER STANDARD CORE SLNG SA 16L","10=QUANTITY","2.000000","14=U_PONO","957853","15=U_PODATE","27/6/2025","10=U_TLINTCOS","0.000000","2=SLPCODE","132","14=SLPNAME","E0001-CS","14=MEMO","WENDY KUM CHIOU SZE","14=CONTACTNAME","E-INVOICE(AP DIRECT)","10=LINETOTAL","1527.200000","14=U_ENR","","14=U_MSENR","S7138270","14=U_MSPCN","AD5A91AA","14=ADDRESS2","JOHNNY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6" s="4">
        <f>MONTH(N36)</f>
        <v>6</v>
      </c>
      <c r="L36" s="4">
        <f>YEAR(N36)</f>
        <v>2025</v>
      </c>
      <c r="M36" s="4">
        <v>33039294</v>
      </c>
      <c r="N36" s="37">
        <v>45838</v>
      </c>
      <c r="O36" s="4" t="str">
        <f>"S7138270"</f>
        <v>S7138270</v>
      </c>
      <c r="P36" s="4" t="str">
        <f>"AD5A91AA"</f>
        <v>AD5A91AA</v>
      </c>
      <c r="Q36" s="4" t="str">
        <f>"CI0099-SGD"</f>
        <v>CI0099-SGD</v>
      </c>
      <c r="R36" s="4" t="str">
        <f>"SYNAPXE PTE. LTD."</f>
        <v>SYNAPXE PTE. LTD.</v>
      </c>
      <c r="S36" s="49" t="str">
        <f>"8100001462"</f>
        <v>8100001462</v>
      </c>
      <c r="T36" s="49">
        <v>45835</v>
      </c>
      <c r="U36" s="49" t="str">
        <f>"8100001462"</f>
        <v>8100001462</v>
      </c>
      <c r="V36" s="49">
        <v>45838</v>
      </c>
      <c r="W36" s="50">
        <f>SUM(N36-T36)</f>
        <v>3</v>
      </c>
      <c r="X36" s="62" t="str">
        <f>"MS9EM-00260GLP"</f>
        <v>MS9EM-00260GLP</v>
      </c>
      <c r="Y36" s="62" t="str">
        <f>"MS WIN SERVER STANDARD CORE SLNG SA 16L"</f>
        <v>MS WIN SERVER STANDARD CORE SLNG SA 16L</v>
      </c>
      <c r="Z36" s="62" t="str">
        <f>"WENDY KUM CHIOU SZE"</f>
        <v>WENDY KUM CHIOU SZE</v>
      </c>
      <c r="AA36" s="58">
        <v>2</v>
      </c>
      <c r="AB36" s="62" t="str">
        <f>"E-INVOICE(AP DIRECT)"</f>
        <v>E-INVOICE(AP DIRECT)</v>
      </c>
      <c r="AC36" s="60" t="s">
        <v>95</v>
      </c>
      <c r="AD36" s="64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E36" s="18"/>
      <c r="AF36" s="60" t="s">
        <v>96</v>
      </c>
      <c r="AG36" s="4" t="str">
        <f>"MS9EM-00260GLP"</f>
        <v>MS9EM-00260GLP</v>
      </c>
      <c r="AH36" s="4" t="str">
        <f>"MS WIN SERVER STANDARD CORE SLNG SA 16L"</f>
        <v>MS WIN SERVER STANDARD CORE SLNG SA 16L</v>
      </c>
      <c r="AI36" s="4" t="s">
        <v>586</v>
      </c>
      <c r="AJ36" s="4" t="s">
        <v>585</v>
      </c>
      <c r="AK36" s="4" t="s">
        <v>584</v>
      </c>
      <c r="AL36" s="4" t="s">
        <v>592</v>
      </c>
    </row>
    <row r="37" spans="1:53" hidden="1">
      <c r="B37" s="1" t="str">
        <f>IF(M37="","Hide","Show")</f>
        <v>Hide</v>
      </c>
      <c r="C37" s="4" t="s">
        <v>49</v>
      </c>
      <c r="E37" s="13" t="str">
        <f>""</f>
        <v/>
      </c>
      <c r="M37" s="4" t="str">
        <f>""</f>
        <v/>
      </c>
      <c r="N37" s="37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4" t="str">
        <f>""</f>
        <v/>
      </c>
      <c r="U37" s="44" t="str">
        <f>""</f>
        <v/>
      </c>
      <c r="V37" s="51"/>
      <c r="W37" s="51"/>
      <c r="X37" s="4" t="str">
        <f>""</f>
        <v/>
      </c>
      <c r="Y37" s="4" t="str">
        <f>""</f>
        <v/>
      </c>
      <c r="Z37" s="4" t="str">
        <f>""</f>
        <v/>
      </c>
      <c r="AA37" s="58" t="str">
        <f>""</f>
        <v/>
      </c>
      <c r="AB37" s="4" t="str">
        <f>""</f>
        <v/>
      </c>
      <c r="AC37" s="60"/>
      <c r="AD37" s="18" t="str">
        <f>""</f>
        <v/>
      </c>
      <c r="AE37" s="18"/>
      <c r="AF37" s="60"/>
      <c r="AG37" s="18"/>
      <c r="AH37" s="5" t="str">
        <f>""</f>
        <v/>
      </c>
      <c r="AI37" s="4" t="str">
        <f>""</f>
        <v/>
      </c>
    </row>
    <row r="38" spans="1:53" hidden="1">
      <c r="B38" s="1" t="str">
        <f>IF(M38="","Hide","Show")</f>
        <v>Hide</v>
      </c>
      <c r="C38" s="4" t="s">
        <v>50</v>
      </c>
      <c r="E38" s="13" t="str">
        <f>""</f>
        <v/>
      </c>
      <c r="M38" s="4" t="str">
        <f>""</f>
        <v/>
      </c>
      <c r="N38" s="37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4" t="str">
        <f>""</f>
        <v/>
      </c>
      <c r="U38" s="44" t="str">
        <f>""</f>
        <v/>
      </c>
      <c r="V38" s="51"/>
      <c r="W38" s="51"/>
      <c r="X38" s="4" t="str">
        <f>""</f>
        <v/>
      </c>
      <c r="Y38" s="4" t="str">
        <f>""</f>
        <v/>
      </c>
      <c r="Z38" s="4" t="str">
        <f>""</f>
        <v/>
      </c>
      <c r="AA38" s="58" t="str">
        <f>""</f>
        <v/>
      </c>
      <c r="AB38" s="4" t="str">
        <f>""</f>
        <v/>
      </c>
      <c r="AC38" s="60"/>
      <c r="AD38" s="18"/>
      <c r="AE38" s="18"/>
      <c r="AF38" s="60"/>
      <c r="AG38" s="18"/>
      <c r="AH38" s="5" t="str">
        <f>""</f>
        <v/>
      </c>
      <c r="AI38" s="4" t="str">
        <f>""</f>
        <v/>
      </c>
    </row>
    <row r="39" spans="1:53">
      <c r="AH39" s="5"/>
    </row>
    <row r="40" spans="1:53">
      <c r="AS40" s="16"/>
    </row>
    <row r="41" spans="1:53">
      <c r="AT41" s="16"/>
    </row>
    <row r="42" spans="1:53">
      <c r="AU42" s="16"/>
    </row>
    <row r="43" spans="1:53">
      <c r="AV43" s="16"/>
    </row>
    <row r="44" spans="1:53">
      <c r="AW44" s="16"/>
    </row>
    <row r="45" spans="1:53">
      <c r="AX45" s="16"/>
    </row>
    <row r="46" spans="1:53">
      <c r="AY46" s="16"/>
    </row>
    <row r="47" spans="1:53">
      <c r="AZ47" s="16"/>
    </row>
    <row r="48" spans="1:53">
      <c r="BA48" s="16"/>
    </row>
    <row r="49" spans="54:55">
      <c r="BB49" s="16"/>
    </row>
    <row r="50" spans="54:55">
      <c r="BC50" s="16"/>
    </row>
  </sheetData>
  <sortState xmlns:xlrd2="http://schemas.microsoft.com/office/spreadsheetml/2017/richdata2" ref="M24:AL402">
    <sortCondition ref="Q24:Q404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5" t="s">
        <v>186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125</v>
      </c>
      <c r="N24" s="65" t="s">
        <v>126</v>
      </c>
      <c r="O24" s="65" t="s">
        <v>127</v>
      </c>
      <c r="P24" s="65" t="s">
        <v>128</v>
      </c>
      <c r="Q24" s="65" t="s">
        <v>129</v>
      </c>
      <c r="R24" s="65" t="s">
        <v>130</v>
      </c>
      <c r="S24" s="65" t="s">
        <v>131</v>
      </c>
      <c r="T24" s="65" t="s">
        <v>132</v>
      </c>
      <c r="U24" s="65" t="s">
        <v>133</v>
      </c>
      <c r="V24" s="65" t="s">
        <v>134</v>
      </c>
      <c r="W24" s="65" t="s">
        <v>135</v>
      </c>
      <c r="X24" s="65" t="s">
        <v>136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142</v>
      </c>
      <c r="AE24" s="65" t="s">
        <v>143</v>
      </c>
      <c r="AF24" s="65" t="s">
        <v>142</v>
      </c>
      <c r="AG24" s="65" t="s">
        <v>95</v>
      </c>
      <c r="AH24" s="65" t="s">
        <v>144</v>
      </c>
      <c r="AJ24" s="65" t="s">
        <v>96</v>
      </c>
      <c r="AK24" s="65" t="s">
        <v>136</v>
      </c>
      <c r="AL24" s="65" t="s">
        <v>137</v>
      </c>
      <c r="AM24" s="65" t="s">
        <v>145</v>
      </c>
      <c r="AN24" s="65" t="s">
        <v>146</v>
      </c>
      <c r="AO24" s="65" t="s">
        <v>147</v>
      </c>
      <c r="AP24" s="65" t="s">
        <v>148</v>
      </c>
    </row>
    <row r="25" spans="1:42">
      <c r="B25" s="65" t="s">
        <v>149</v>
      </c>
      <c r="C25" s="65" t="s">
        <v>49</v>
      </c>
      <c r="E25" s="65" t="s">
        <v>150</v>
      </c>
      <c r="M25" s="65" t="s">
        <v>151</v>
      </c>
      <c r="N25" s="65" t="s">
        <v>152</v>
      </c>
      <c r="O25" s="65" t="s">
        <v>153</v>
      </c>
      <c r="Q25" s="65" t="s">
        <v>154</v>
      </c>
      <c r="R25" s="65" t="s">
        <v>155</v>
      </c>
      <c r="T25" s="65" t="s">
        <v>156</v>
      </c>
      <c r="U25" s="65" t="s">
        <v>157</v>
      </c>
      <c r="X25" s="65" t="s">
        <v>156</v>
      </c>
      <c r="Y25" s="65" t="s">
        <v>158</v>
      </c>
      <c r="Z25" s="65" t="s">
        <v>159</v>
      </c>
      <c r="AA25" s="65" t="s">
        <v>160</v>
      </c>
      <c r="AB25" s="65" t="s">
        <v>161</v>
      </c>
      <c r="AC25" s="65" t="s">
        <v>162</v>
      </c>
      <c r="AD25" s="65" t="s">
        <v>163</v>
      </c>
      <c r="AH25" s="65" t="s">
        <v>164</v>
      </c>
      <c r="AL25" s="65" t="s">
        <v>165</v>
      </c>
      <c r="AM25" s="65" t="s">
        <v>166</v>
      </c>
    </row>
    <row r="26" spans="1:42">
      <c r="B26" s="65" t="s">
        <v>167</v>
      </c>
      <c r="C26" s="65" t="s">
        <v>50</v>
      </c>
      <c r="E26" s="65" t="s">
        <v>168</v>
      </c>
      <c r="M26" s="65" t="s">
        <v>169</v>
      </c>
      <c r="N26" s="65" t="s">
        <v>170</v>
      </c>
      <c r="O26" s="65" t="s">
        <v>171</v>
      </c>
      <c r="Q26" s="65" t="s">
        <v>172</v>
      </c>
      <c r="R26" s="65" t="s">
        <v>173</v>
      </c>
      <c r="T26" s="65" t="s">
        <v>174</v>
      </c>
      <c r="U26" s="65" t="s">
        <v>175</v>
      </c>
      <c r="X26" s="65" t="s">
        <v>174</v>
      </c>
      <c r="Y26" s="65" t="s">
        <v>176</v>
      </c>
      <c r="Z26" s="65" t="s">
        <v>177</v>
      </c>
      <c r="AA26" s="65" t="s">
        <v>178</v>
      </c>
      <c r="AB26" s="65" t="s">
        <v>179</v>
      </c>
      <c r="AC26" s="65" t="s">
        <v>180</v>
      </c>
      <c r="AD26" s="65" t="s">
        <v>181</v>
      </c>
      <c r="AL26" s="65" t="s">
        <v>182</v>
      </c>
      <c r="AM26" s="65" t="s">
        <v>183</v>
      </c>
    </row>
    <row r="28" spans="1:42">
      <c r="AC28" s="65" t="s">
        <v>184</v>
      </c>
      <c r="AD28" s="65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5" t="s">
        <v>186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125</v>
      </c>
      <c r="N24" s="65" t="s">
        <v>126</v>
      </c>
      <c r="O24" s="65" t="s">
        <v>127</v>
      </c>
      <c r="P24" s="65" t="s">
        <v>128</v>
      </c>
      <c r="Q24" s="65" t="s">
        <v>129</v>
      </c>
      <c r="R24" s="65" t="s">
        <v>130</v>
      </c>
      <c r="S24" s="65" t="s">
        <v>131</v>
      </c>
      <c r="T24" s="65" t="s">
        <v>132</v>
      </c>
      <c r="U24" s="65" t="s">
        <v>133</v>
      </c>
      <c r="V24" s="65" t="s">
        <v>134</v>
      </c>
      <c r="W24" s="65" t="s">
        <v>135</v>
      </c>
      <c r="X24" s="65" t="s">
        <v>136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142</v>
      </c>
      <c r="AE24" s="65" t="s">
        <v>143</v>
      </c>
      <c r="AF24" s="65" t="s">
        <v>142</v>
      </c>
      <c r="AG24" s="65" t="s">
        <v>95</v>
      </c>
      <c r="AH24" s="65" t="s">
        <v>144</v>
      </c>
      <c r="AJ24" s="65" t="s">
        <v>96</v>
      </c>
      <c r="AK24" s="65" t="s">
        <v>136</v>
      </c>
      <c r="AL24" s="65" t="s">
        <v>137</v>
      </c>
      <c r="AM24" s="65" t="s">
        <v>145</v>
      </c>
      <c r="AN24" s="65" t="s">
        <v>146</v>
      </c>
      <c r="AO24" s="65" t="s">
        <v>147</v>
      </c>
      <c r="AP24" s="65" t="s">
        <v>148</v>
      </c>
    </row>
    <row r="25" spans="1:42">
      <c r="B25" s="65" t="s">
        <v>149</v>
      </c>
      <c r="C25" s="65" t="s">
        <v>49</v>
      </c>
      <c r="E25" s="65" t="s">
        <v>150</v>
      </c>
      <c r="M25" s="65" t="s">
        <v>151</v>
      </c>
      <c r="N25" s="65" t="s">
        <v>152</v>
      </c>
      <c r="O25" s="65" t="s">
        <v>153</v>
      </c>
      <c r="Q25" s="65" t="s">
        <v>154</v>
      </c>
      <c r="R25" s="65" t="s">
        <v>155</v>
      </c>
      <c r="T25" s="65" t="s">
        <v>156</v>
      </c>
      <c r="U25" s="65" t="s">
        <v>157</v>
      </c>
      <c r="X25" s="65" t="s">
        <v>156</v>
      </c>
      <c r="Y25" s="65" t="s">
        <v>158</v>
      </c>
      <c r="Z25" s="65" t="s">
        <v>159</v>
      </c>
      <c r="AA25" s="65" t="s">
        <v>160</v>
      </c>
      <c r="AB25" s="65" t="s">
        <v>161</v>
      </c>
      <c r="AC25" s="65" t="s">
        <v>162</v>
      </c>
      <c r="AD25" s="65" t="s">
        <v>163</v>
      </c>
      <c r="AH25" s="65" t="s">
        <v>164</v>
      </c>
      <c r="AL25" s="65" t="s">
        <v>165</v>
      </c>
      <c r="AM25" s="65" t="s">
        <v>166</v>
      </c>
    </row>
    <row r="26" spans="1:42">
      <c r="B26" s="65" t="s">
        <v>167</v>
      </c>
      <c r="C26" s="65" t="s">
        <v>50</v>
      </c>
      <c r="E26" s="65" t="s">
        <v>168</v>
      </c>
      <c r="M26" s="65" t="s">
        <v>169</v>
      </c>
      <c r="N26" s="65" t="s">
        <v>170</v>
      </c>
      <c r="O26" s="65" t="s">
        <v>171</v>
      </c>
      <c r="Q26" s="65" t="s">
        <v>172</v>
      </c>
      <c r="R26" s="65" t="s">
        <v>173</v>
      </c>
      <c r="T26" s="65" t="s">
        <v>174</v>
      </c>
      <c r="U26" s="65" t="s">
        <v>175</v>
      </c>
      <c r="X26" s="65" t="s">
        <v>174</v>
      </c>
      <c r="Y26" s="65" t="s">
        <v>176</v>
      </c>
      <c r="Z26" s="65" t="s">
        <v>177</v>
      </c>
      <c r="AA26" s="65" t="s">
        <v>178</v>
      </c>
      <c r="AB26" s="65" t="s">
        <v>179</v>
      </c>
      <c r="AC26" s="65" t="s">
        <v>180</v>
      </c>
      <c r="AD26" s="65" t="s">
        <v>181</v>
      </c>
      <c r="AL26" s="65" t="s">
        <v>182</v>
      </c>
      <c r="AM26" s="65" t="s">
        <v>183</v>
      </c>
    </row>
    <row r="28" spans="1:42">
      <c r="AC28" s="65" t="s">
        <v>184</v>
      </c>
      <c r="AD28" s="65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364D-8831-41CF-B9C1-FB67748F95A4}">
  <dimension ref="A1:E13"/>
  <sheetViews>
    <sheetView workbookViewId="0"/>
  </sheetViews>
  <sheetFormatPr defaultRowHeight="15"/>
  <sheetData>
    <row r="1" spans="1:5">
      <c r="A1" s="65" t="s">
        <v>189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5D7D-DC46-4DF0-BE39-4A50611F3AD1}">
  <dimension ref="A1:AV40"/>
  <sheetViews>
    <sheetView workbookViewId="0"/>
  </sheetViews>
  <sheetFormatPr defaultRowHeight="15"/>
  <sheetData>
    <row r="1" spans="1:48">
      <c r="A1" s="65" t="s">
        <v>201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205</v>
      </c>
      <c r="N24" s="65" t="s">
        <v>206</v>
      </c>
      <c r="O24" s="65" t="s">
        <v>207</v>
      </c>
      <c r="P24" s="65" t="s">
        <v>208</v>
      </c>
      <c r="Q24" s="65" t="s">
        <v>209</v>
      </c>
      <c r="R24" s="65" t="s">
        <v>210</v>
      </c>
      <c r="S24" s="65" t="s">
        <v>211</v>
      </c>
      <c r="T24" s="65" t="s">
        <v>212</v>
      </c>
      <c r="U24" s="65" t="s">
        <v>213</v>
      </c>
      <c r="V24" s="65" t="s">
        <v>214</v>
      </c>
      <c r="W24" s="65" t="s">
        <v>135</v>
      </c>
      <c r="X24" s="65" t="s">
        <v>215</v>
      </c>
      <c r="Y24" s="65" t="s">
        <v>216</v>
      </c>
      <c r="Z24" s="65" t="s">
        <v>217</v>
      </c>
      <c r="AA24" s="65" t="s">
        <v>218</v>
      </c>
      <c r="AB24" s="65" t="s">
        <v>219</v>
      </c>
      <c r="AC24" s="65" t="s">
        <v>141</v>
      </c>
      <c r="AD24" s="65" t="s">
        <v>220</v>
      </c>
      <c r="AE24" s="65" t="s">
        <v>221</v>
      </c>
      <c r="AF24" s="65" t="s">
        <v>220</v>
      </c>
      <c r="AG24" s="65" t="s">
        <v>95</v>
      </c>
      <c r="AH24" s="65" t="s">
        <v>222</v>
      </c>
      <c r="AJ24" s="65" t="s">
        <v>96</v>
      </c>
      <c r="AK24" s="65" t="s">
        <v>215</v>
      </c>
      <c r="AL24" s="65" t="s">
        <v>216</v>
      </c>
      <c r="AM24" s="65" t="s">
        <v>223</v>
      </c>
      <c r="AN24" s="65" t="s">
        <v>224</v>
      </c>
      <c r="AO24" s="65" t="s">
        <v>225</v>
      </c>
      <c r="AP24" s="65" t="s">
        <v>226</v>
      </c>
    </row>
    <row r="25" spans="1:42">
      <c r="A25" s="65" t="s">
        <v>187</v>
      </c>
      <c r="B25" s="65" t="s">
        <v>149</v>
      </c>
      <c r="C25" s="65" t="s">
        <v>48</v>
      </c>
      <c r="E25" s="65" t="s">
        <v>227</v>
      </c>
      <c r="K25" s="65" t="s">
        <v>191</v>
      </c>
      <c r="L25" s="65" t="s">
        <v>192</v>
      </c>
      <c r="M25" s="65" t="s">
        <v>228</v>
      </c>
      <c r="N25" s="65" t="s">
        <v>229</v>
      </c>
      <c r="O25" s="65" t="s">
        <v>230</v>
      </c>
      <c r="P25" s="65" t="s">
        <v>231</v>
      </c>
      <c r="Q25" s="65" t="s">
        <v>232</v>
      </c>
      <c r="R25" s="65" t="s">
        <v>233</v>
      </c>
      <c r="S25" s="65" t="s">
        <v>234</v>
      </c>
      <c r="T25" s="65" t="s">
        <v>235</v>
      </c>
      <c r="U25" s="65" t="s">
        <v>236</v>
      </c>
      <c r="V25" s="65" t="s">
        <v>237</v>
      </c>
      <c r="W25" s="65" t="s">
        <v>193</v>
      </c>
      <c r="X25" s="65" t="s">
        <v>238</v>
      </c>
      <c r="Y25" s="65" t="s">
        <v>239</v>
      </c>
      <c r="Z25" s="65" t="s">
        <v>240</v>
      </c>
      <c r="AA25" s="65" t="s">
        <v>241</v>
      </c>
      <c r="AB25" s="65" t="s">
        <v>242</v>
      </c>
      <c r="AC25" s="65" t="s">
        <v>162</v>
      </c>
      <c r="AD25" s="65" t="s">
        <v>243</v>
      </c>
      <c r="AE25" s="65" t="s">
        <v>244</v>
      </c>
      <c r="AF25" s="65" t="s">
        <v>243</v>
      </c>
      <c r="AG25" s="65" t="s">
        <v>95</v>
      </c>
      <c r="AH25" s="65" t="s">
        <v>245</v>
      </c>
      <c r="AJ25" s="65" t="s">
        <v>96</v>
      </c>
      <c r="AK25" s="65" t="s">
        <v>238</v>
      </c>
      <c r="AL25" s="65" t="s">
        <v>239</v>
      </c>
      <c r="AM25" s="65" t="s">
        <v>246</v>
      </c>
      <c r="AN25" s="65" t="s">
        <v>247</v>
      </c>
      <c r="AO25" s="65" t="s">
        <v>248</v>
      </c>
      <c r="AP25" s="65" t="s">
        <v>249</v>
      </c>
    </row>
    <row r="26" spans="1:42">
      <c r="A26" s="65" t="s">
        <v>187</v>
      </c>
      <c r="B26" s="65" t="s">
        <v>167</v>
      </c>
      <c r="C26" s="65" t="s">
        <v>48</v>
      </c>
      <c r="E26" s="65" t="s">
        <v>250</v>
      </c>
      <c r="K26" s="65" t="s">
        <v>194</v>
      </c>
      <c r="L26" s="65" t="s">
        <v>195</v>
      </c>
      <c r="M26" s="65" t="s">
        <v>251</v>
      </c>
      <c r="N26" s="65" t="s">
        <v>252</v>
      </c>
      <c r="O26" s="65" t="s">
        <v>253</v>
      </c>
      <c r="P26" s="65" t="s">
        <v>254</v>
      </c>
      <c r="Q26" s="65" t="s">
        <v>255</v>
      </c>
      <c r="R26" s="65" t="s">
        <v>256</v>
      </c>
      <c r="S26" s="65" t="s">
        <v>257</v>
      </c>
      <c r="T26" s="65" t="s">
        <v>258</v>
      </c>
      <c r="U26" s="65" t="s">
        <v>259</v>
      </c>
      <c r="V26" s="65" t="s">
        <v>260</v>
      </c>
      <c r="W26" s="65" t="s">
        <v>196</v>
      </c>
      <c r="X26" s="65" t="s">
        <v>261</v>
      </c>
      <c r="Y26" s="65" t="s">
        <v>262</v>
      </c>
      <c r="Z26" s="65" t="s">
        <v>263</v>
      </c>
      <c r="AA26" s="65" t="s">
        <v>264</v>
      </c>
      <c r="AB26" s="65" t="s">
        <v>265</v>
      </c>
      <c r="AC26" s="65" t="s">
        <v>180</v>
      </c>
      <c r="AD26" s="65" t="s">
        <v>266</v>
      </c>
      <c r="AE26" s="65" t="s">
        <v>267</v>
      </c>
      <c r="AF26" s="65" t="s">
        <v>266</v>
      </c>
      <c r="AG26" s="65" t="s">
        <v>95</v>
      </c>
      <c r="AH26" s="65" t="s">
        <v>268</v>
      </c>
      <c r="AJ26" s="65" t="s">
        <v>96</v>
      </c>
      <c r="AK26" s="65" t="s">
        <v>261</v>
      </c>
      <c r="AL26" s="65" t="s">
        <v>262</v>
      </c>
      <c r="AM26" s="65" t="s">
        <v>269</v>
      </c>
      <c r="AN26" s="65" t="s">
        <v>270</v>
      </c>
      <c r="AO26" s="65" t="s">
        <v>271</v>
      </c>
      <c r="AP26" s="65" t="s">
        <v>272</v>
      </c>
    </row>
    <row r="27" spans="1:42">
      <c r="A27" s="65" t="s">
        <v>187</v>
      </c>
      <c r="B27" s="65" t="s">
        <v>197</v>
      </c>
      <c r="C27" s="65" t="s">
        <v>48</v>
      </c>
      <c r="E27" s="65" t="s">
        <v>273</v>
      </c>
      <c r="K27" s="65" t="s">
        <v>274</v>
      </c>
      <c r="L27" s="65" t="s">
        <v>275</v>
      </c>
      <c r="M27" s="65" t="s">
        <v>276</v>
      </c>
      <c r="N27" s="65" t="s">
        <v>277</v>
      </c>
      <c r="O27" s="65" t="s">
        <v>278</v>
      </c>
      <c r="P27" s="65" t="s">
        <v>279</v>
      </c>
      <c r="Q27" s="65" t="s">
        <v>280</v>
      </c>
      <c r="R27" s="65" t="s">
        <v>281</v>
      </c>
      <c r="S27" s="65" t="s">
        <v>282</v>
      </c>
      <c r="T27" s="65" t="s">
        <v>283</v>
      </c>
      <c r="U27" s="65" t="s">
        <v>284</v>
      </c>
      <c r="V27" s="65" t="s">
        <v>285</v>
      </c>
      <c r="W27" s="65" t="s">
        <v>286</v>
      </c>
      <c r="X27" s="65" t="s">
        <v>287</v>
      </c>
      <c r="Y27" s="65" t="s">
        <v>288</v>
      </c>
      <c r="Z27" s="65" t="s">
        <v>289</v>
      </c>
      <c r="AA27" s="65" t="s">
        <v>290</v>
      </c>
      <c r="AB27" s="65" t="s">
        <v>291</v>
      </c>
      <c r="AC27" s="65" t="s">
        <v>198</v>
      </c>
      <c r="AD27" s="65" t="s">
        <v>292</v>
      </c>
      <c r="AE27" s="65" t="s">
        <v>293</v>
      </c>
      <c r="AF27" s="65" t="s">
        <v>292</v>
      </c>
      <c r="AG27" s="65" t="s">
        <v>95</v>
      </c>
      <c r="AH27" s="65" t="s">
        <v>294</v>
      </c>
      <c r="AJ27" s="65" t="s">
        <v>96</v>
      </c>
      <c r="AK27" s="65" t="s">
        <v>287</v>
      </c>
      <c r="AL27" s="65" t="s">
        <v>288</v>
      </c>
      <c r="AM27" s="65" t="s">
        <v>295</v>
      </c>
      <c r="AN27" s="65" t="s">
        <v>296</v>
      </c>
      <c r="AO27" s="65" t="s">
        <v>297</v>
      </c>
      <c r="AP27" s="65" t="s">
        <v>298</v>
      </c>
    </row>
    <row r="28" spans="1:42">
      <c r="A28" s="65" t="s">
        <v>187</v>
      </c>
      <c r="B28" s="65" t="s">
        <v>199</v>
      </c>
      <c r="C28" s="65" t="s">
        <v>48</v>
      </c>
      <c r="E28" s="65" t="s">
        <v>299</v>
      </c>
      <c r="K28" s="65" t="s">
        <v>300</v>
      </c>
      <c r="L28" s="65" t="s">
        <v>301</v>
      </c>
      <c r="M28" s="65" t="s">
        <v>302</v>
      </c>
      <c r="N28" s="65" t="s">
        <v>303</v>
      </c>
      <c r="O28" s="65" t="s">
        <v>304</v>
      </c>
      <c r="P28" s="65" t="s">
        <v>305</v>
      </c>
      <c r="Q28" s="65" t="s">
        <v>306</v>
      </c>
      <c r="R28" s="65" t="s">
        <v>307</v>
      </c>
      <c r="S28" s="65" t="s">
        <v>308</v>
      </c>
      <c r="T28" s="65" t="s">
        <v>309</v>
      </c>
      <c r="U28" s="65" t="s">
        <v>310</v>
      </c>
      <c r="V28" s="65" t="s">
        <v>311</v>
      </c>
      <c r="W28" s="65" t="s">
        <v>312</v>
      </c>
      <c r="X28" s="65" t="s">
        <v>313</v>
      </c>
      <c r="Y28" s="65" t="s">
        <v>314</v>
      </c>
      <c r="Z28" s="65" t="s">
        <v>315</v>
      </c>
      <c r="AA28" s="65" t="s">
        <v>316</v>
      </c>
      <c r="AB28" s="65" t="s">
        <v>317</v>
      </c>
      <c r="AC28" s="65" t="s">
        <v>200</v>
      </c>
      <c r="AD28" s="65" t="s">
        <v>318</v>
      </c>
      <c r="AE28" s="65" t="s">
        <v>319</v>
      </c>
      <c r="AF28" s="65" t="s">
        <v>318</v>
      </c>
      <c r="AG28" s="65" t="s">
        <v>95</v>
      </c>
      <c r="AH28" s="65" t="s">
        <v>320</v>
      </c>
      <c r="AJ28" s="65" t="s">
        <v>96</v>
      </c>
      <c r="AK28" s="65" t="s">
        <v>313</v>
      </c>
      <c r="AL28" s="65" t="s">
        <v>314</v>
      </c>
      <c r="AM28" s="65" t="s">
        <v>321</v>
      </c>
      <c r="AN28" s="65" t="s">
        <v>322</v>
      </c>
      <c r="AO28" s="65" t="s">
        <v>323</v>
      </c>
      <c r="AP28" s="65" t="s">
        <v>324</v>
      </c>
    </row>
    <row r="29" spans="1:42">
      <c r="A29" s="65" t="s">
        <v>187</v>
      </c>
      <c r="B29" s="65" t="s">
        <v>325</v>
      </c>
      <c r="C29" s="65" t="s">
        <v>48</v>
      </c>
      <c r="E29" s="65" t="s">
        <v>326</v>
      </c>
      <c r="K29" s="65" t="s">
        <v>327</v>
      </c>
      <c r="L29" s="65" t="s">
        <v>328</v>
      </c>
      <c r="M29" s="65" t="s">
        <v>329</v>
      </c>
      <c r="N29" s="65" t="s">
        <v>330</v>
      </c>
      <c r="O29" s="65" t="s">
        <v>331</v>
      </c>
      <c r="P29" s="65" t="s">
        <v>332</v>
      </c>
      <c r="Q29" s="65" t="s">
        <v>333</v>
      </c>
      <c r="R29" s="65" t="s">
        <v>334</v>
      </c>
      <c r="S29" s="65" t="s">
        <v>335</v>
      </c>
      <c r="T29" s="65" t="s">
        <v>336</v>
      </c>
      <c r="U29" s="65" t="s">
        <v>337</v>
      </c>
      <c r="V29" s="65" t="s">
        <v>338</v>
      </c>
      <c r="W29" s="65" t="s">
        <v>339</v>
      </c>
      <c r="X29" s="65" t="s">
        <v>340</v>
      </c>
      <c r="Y29" s="65" t="s">
        <v>341</v>
      </c>
      <c r="Z29" s="65" t="s">
        <v>342</v>
      </c>
      <c r="AA29" s="65" t="s">
        <v>343</v>
      </c>
      <c r="AB29" s="65" t="s">
        <v>344</v>
      </c>
      <c r="AC29" s="65" t="s">
        <v>345</v>
      </c>
      <c r="AD29" s="65" t="s">
        <v>346</v>
      </c>
      <c r="AE29" s="65" t="s">
        <v>347</v>
      </c>
      <c r="AF29" s="65" t="s">
        <v>346</v>
      </c>
      <c r="AG29" s="65" t="s">
        <v>95</v>
      </c>
      <c r="AH29" s="65" t="s">
        <v>348</v>
      </c>
      <c r="AJ29" s="65" t="s">
        <v>96</v>
      </c>
      <c r="AK29" s="65" t="s">
        <v>340</v>
      </c>
      <c r="AL29" s="65" t="s">
        <v>341</v>
      </c>
      <c r="AM29" s="65" t="s">
        <v>349</v>
      </c>
      <c r="AN29" s="65" t="s">
        <v>350</v>
      </c>
      <c r="AO29" s="65" t="s">
        <v>351</v>
      </c>
      <c r="AP29" s="65" t="s">
        <v>352</v>
      </c>
    </row>
    <row r="30" spans="1:42">
      <c r="A30" s="65" t="s">
        <v>187</v>
      </c>
      <c r="B30" s="65" t="s">
        <v>353</v>
      </c>
      <c r="C30" s="65" t="s">
        <v>48</v>
      </c>
      <c r="E30" s="65" t="s">
        <v>354</v>
      </c>
      <c r="K30" s="65" t="s">
        <v>355</v>
      </c>
      <c r="L30" s="65" t="s">
        <v>356</v>
      </c>
      <c r="M30" s="65" t="s">
        <v>357</v>
      </c>
      <c r="N30" s="65" t="s">
        <v>358</v>
      </c>
      <c r="O30" s="65" t="s">
        <v>359</v>
      </c>
      <c r="P30" s="65" t="s">
        <v>360</v>
      </c>
      <c r="Q30" s="65" t="s">
        <v>361</v>
      </c>
      <c r="R30" s="65" t="s">
        <v>362</v>
      </c>
      <c r="S30" s="65" t="s">
        <v>363</v>
      </c>
      <c r="T30" s="65" t="s">
        <v>364</v>
      </c>
      <c r="U30" s="65" t="s">
        <v>365</v>
      </c>
      <c r="V30" s="65" t="s">
        <v>366</v>
      </c>
      <c r="W30" s="65" t="s">
        <v>367</v>
      </c>
      <c r="X30" s="65" t="s">
        <v>368</v>
      </c>
      <c r="Y30" s="65" t="s">
        <v>369</v>
      </c>
      <c r="Z30" s="65" t="s">
        <v>370</v>
      </c>
      <c r="AA30" s="65" t="s">
        <v>371</v>
      </c>
      <c r="AB30" s="65" t="s">
        <v>372</v>
      </c>
      <c r="AC30" s="65" t="s">
        <v>373</v>
      </c>
      <c r="AD30" s="65" t="s">
        <v>374</v>
      </c>
      <c r="AE30" s="65" t="s">
        <v>375</v>
      </c>
      <c r="AF30" s="65" t="s">
        <v>374</v>
      </c>
      <c r="AG30" s="65" t="s">
        <v>95</v>
      </c>
      <c r="AH30" s="65" t="s">
        <v>376</v>
      </c>
      <c r="AJ30" s="65" t="s">
        <v>96</v>
      </c>
      <c r="AK30" s="65" t="s">
        <v>368</v>
      </c>
      <c r="AL30" s="65" t="s">
        <v>369</v>
      </c>
      <c r="AM30" s="65" t="s">
        <v>377</v>
      </c>
      <c r="AN30" s="65" t="s">
        <v>378</v>
      </c>
      <c r="AO30" s="65" t="s">
        <v>379</v>
      </c>
      <c r="AP30" s="65" t="s">
        <v>380</v>
      </c>
    </row>
    <row r="31" spans="1:42">
      <c r="A31" s="65" t="s">
        <v>187</v>
      </c>
      <c r="B31" s="65" t="s">
        <v>381</v>
      </c>
      <c r="C31" s="65" t="s">
        <v>48</v>
      </c>
      <c r="E31" s="65" t="s">
        <v>382</v>
      </c>
      <c r="K31" s="65" t="s">
        <v>383</v>
      </c>
      <c r="L31" s="65" t="s">
        <v>384</v>
      </c>
      <c r="M31" s="65" t="s">
        <v>385</v>
      </c>
      <c r="N31" s="65" t="s">
        <v>386</v>
      </c>
      <c r="O31" s="65" t="s">
        <v>387</v>
      </c>
      <c r="P31" s="65" t="s">
        <v>388</v>
      </c>
      <c r="Q31" s="65" t="s">
        <v>389</v>
      </c>
      <c r="R31" s="65" t="s">
        <v>390</v>
      </c>
      <c r="S31" s="65" t="s">
        <v>391</v>
      </c>
      <c r="T31" s="65" t="s">
        <v>392</v>
      </c>
      <c r="U31" s="65" t="s">
        <v>393</v>
      </c>
      <c r="V31" s="65" t="s">
        <v>394</v>
      </c>
      <c r="W31" s="65" t="s">
        <v>395</v>
      </c>
      <c r="X31" s="65" t="s">
        <v>396</v>
      </c>
      <c r="Y31" s="65" t="s">
        <v>397</v>
      </c>
      <c r="Z31" s="65" t="s">
        <v>398</v>
      </c>
      <c r="AA31" s="65" t="s">
        <v>399</v>
      </c>
      <c r="AB31" s="65" t="s">
        <v>400</v>
      </c>
      <c r="AC31" s="65" t="s">
        <v>401</v>
      </c>
      <c r="AD31" s="65" t="s">
        <v>402</v>
      </c>
      <c r="AE31" s="65" t="s">
        <v>403</v>
      </c>
      <c r="AF31" s="65" t="s">
        <v>402</v>
      </c>
      <c r="AG31" s="65" t="s">
        <v>95</v>
      </c>
      <c r="AH31" s="65" t="s">
        <v>404</v>
      </c>
      <c r="AJ31" s="65" t="s">
        <v>96</v>
      </c>
      <c r="AK31" s="65" t="s">
        <v>396</v>
      </c>
      <c r="AL31" s="65" t="s">
        <v>397</v>
      </c>
      <c r="AM31" s="65" t="s">
        <v>405</v>
      </c>
      <c r="AN31" s="65" t="s">
        <v>406</v>
      </c>
      <c r="AO31" s="65" t="s">
        <v>407</v>
      </c>
      <c r="AP31" s="65" t="s">
        <v>408</v>
      </c>
    </row>
    <row r="32" spans="1:42">
      <c r="A32" s="65" t="s">
        <v>187</v>
      </c>
      <c r="B32" s="65" t="s">
        <v>409</v>
      </c>
      <c r="C32" s="65" t="s">
        <v>48</v>
      </c>
      <c r="E32" s="65" t="s">
        <v>410</v>
      </c>
      <c r="K32" s="65" t="s">
        <v>411</v>
      </c>
      <c r="L32" s="65" t="s">
        <v>412</v>
      </c>
      <c r="M32" s="65" t="s">
        <v>413</v>
      </c>
      <c r="N32" s="65" t="s">
        <v>414</v>
      </c>
      <c r="O32" s="65" t="s">
        <v>415</v>
      </c>
      <c r="P32" s="65" t="s">
        <v>416</v>
      </c>
      <c r="Q32" s="65" t="s">
        <v>417</v>
      </c>
      <c r="R32" s="65" t="s">
        <v>418</v>
      </c>
      <c r="S32" s="65" t="s">
        <v>419</v>
      </c>
      <c r="T32" s="65" t="s">
        <v>420</v>
      </c>
      <c r="U32" s="65" t="s">
        <v>421</v>
      </c>
      <c r="V32" s="65" t="s">
        <v>422</v>
      </c>
      <c r="W32" s="65" t="s">
        <v>423</v>
      </c>
      <c r="X32" s="65" t="s">
        <v>424</v>
      </c>
      <c r="Y32" s="65" t="s">
        <v>425</v>
      </c>
      <c r="Z32" s="65" t="s">
        <v>426</v>
      </c>
      <c r="AA32" s="65" t="s">
        <v>427</v>
      </c>
      <c r="AB32" s="65" t="s">
        <v>428</v>
      </c>
      <c r="AC32" s="65" t="s">
        <v>429</v>
      </c>
      <c r="AD32" s="65" t="s">
        <v>430</v>
      </c>
      <c r="AE32" s="65" t="s">
        <v>431</v>
      </c>
      <c r="AF32" s="65" t="s">
        <v>430</v>
      </c>
      <c r="AG32" s="65" t="s">
        <v>95</v>
      </c>
      <c r="AH32" s="65" t="s">
        <v>432</v>
      </c>
      <c r="AJ32" s="65" t="s">
        <v>96</v>
      </c>
      <c r="AK32" s="65" t="s">
        <v>424</v>
      </c>
      <c r="AL32" s="65" t="s">
        <v>425</v>
      </c>
      <c r="AM32" s="65" t="s">
        <v>433</v>
      </c>
      <c r="AN32" s="65" t="s">
        <v>434</v>
      </c>
      <c r="AO32" s="65" t="s">
        <v>435</v>
      </c>
      <c r="AP32" s="65" t="s">
        <v>436</v>
      </c>
    </row>
    <row r="33" spans="1:42">
      <c r="A33" s="65" t="s">
        <v>187</v>
      </c>
      <c r="B33" s="65" t="s">
        <v>437</v>
      </c>
      <c r="C33" s="65" t="s">
        <v>48</v>
      </c>
      <c r="E33" s="65" t="s">
        <v>438</v>
      </c>
      <c r="K33" s="65" t="s">
        <v>439</v>
      </c>
      <c r="L33" s="65" t="s">
        <v>440</v>
      </c>
      <c r="M33" s="65" t="s">
        <v>441</v>
      </c>
      <c r="N33" s="65" t="s">
        <v>442</v>
      </c>
      <c r="O33" s="65" t="s">
        <v>443</v>
      </c>
      <c r="P33" s="65" t="s">
        <v>444</v>
      </c>
      <c r="Q33" s="65" t="s">
        <v>445</v>
      </c>
      <c r="R33" s="65" t="s">
        <v>446</v>
      </c>
      <c r="S33" s="65" t="s">
        <v>447</v>
      </c>
      <c r="T33" s="65" t="s">
        <v>448</v>
      </c>
      <c r="U33" s="65" t="s">
        <v>449</v>
      </c>
      <c r="V33" s="65" t="s">
        <v>450</v>
      </c>
      <c r="W33" s="65" t="s">
        <v>451</v>
      </c>
      <c r="X33" s="65" t="s">
        <v>452</v>
      </c>
      <c r="Y33" s="65" t="s">
        <v>453</v>
      </c>
      <c r="Z33" s="65" t="s">
        <v>454</v>
      </c>
      <c r="AA33" s="65" t="s">
        <v>455</v>
      </c>
      <c r="AB33" s="65" t="s">
        <v>456</v>
      </c>
      <c r="AC33" s="65" t="s">
        <v>457</v>
      </c>
      <c r="AD33" s="65" t="s">
        <v>458</v>
      </c>
      <c r="AE33" s="65" t="s">
        <v>459</v>
      </c>
      <c r="AF33" s="65" t="s">
        <v>458</v>
      </c>
      <c r="AG33" s="65" t="s">
        <v>95</v>
      </c>
      <c r="AH33" s="65" t="s">
        <v>460</v>
      </c>
      <c r="AJ33" s="65" t="s">
        <v>96</v>
      </c>
      <c r="AK33" s="65" t="s">
        <v>452</v>
      </c>
      <c r="AL33" s="65" t="s">
        <v>453</v>
      </c>
      <c r="AM33" s="65" t="s">
        <v>461</v>
      </c>
      <c r="AN33" s="65" t="s">
        <v>462</v>
      </c>
      <c r="AO33" s="65" t="s">
        <v>463</v>
      </c>
      <c r="AP33" s="65" t="s">
        <v>464</v>
      </c>
    </row>
    <row r="34" spans="1:42">
      <c r="A34" s="65" t="s">
        <v>187</v>
      </c>
      <c r="B34" s="65" t="s">
        <v>465</v>
      </c>
      <c r="C34" s="65" t="s">
        <v>48</v>
      </c>
      <c r="E34" s="65" t="s">
        <v>466</v>
      </c>
      <c r="K34" s="65" t="s">
        <v>467</v>
      </c>
      <c r="L34" s="65" t="s">
        <v>468</v>
      </c>
      <c r="M34" s="65" t="s">
        <v>469</v>
      </c>
      <c r="N34" s="65" t="s">
        <v>470</v>
      </c>
      <c r="O34" s="65" t="s">
        <v>471</v>
      </c>
      <c r="P34" s="65" t="s">
        <v>472</v>
      </c>
      <c r="Q34" s="65" t="s">
        <v>473</v>
      </c>
      <c r="R34" s="65" t="s">
        <v>474</v>
      </c>
      <c r="S34" s="65" t="s">
        <v>475</v>
      </c>
      <c r="T34" s="65" t="s">
        <v>476</v>
      </c>
      <c r="U34" s="65" t="s">
        <v>477</v>
      </c>
      <c r="V34" s="65" t="s">
        <v>478</v>
      </c>
      <c r="W34" s="65" t="s">
        <v>479</v>
      </c>
      <c r="X34" s="65" t="s">
        <v>480</v>
      </c>
      <c r="Y34" s="65" t="s">
        <v>481</v>
      </c>
      <c r="Z34" s="65" t="s">
        <v>482</v>
      </c>
      <c r="AA34" s="65" t="s">
        <v>483</v>
      </c>
      <c r="AB34" s="65" t="s">
        <v>484</v>
      </c>
      <c r="AC34" s="65" t="s">
        <v>485</v>
      </c>
      <c r="AD34" s="65" t="s">
        <v>486</v>
      </c>
      <c r="AE34" s="65" t="s">
        <v>487</v>
      </c>
      <c r="AF34" s="65" t="s">
        <v>486</v>
      </c>
      <c r="AG34" s="65" t="s">
        <v>95</v>
      </c>
      <c r="AH34" s="65" t="s">
        <v>488</v>
      </c>
      <c r="AJ34" s="65" t="s">
        <v>96</v>
      </c>
      <c r="AK34" s="65" t="s">
        <v>480</v>
      </c>
      <c r="AL34" s="65" t="s">
        <v>481</v>
      </c>
      <c r="AM34" s="65" t="s">
        <v>489</v>
      </c>
      <c r="AN34" s="65" t="s">
        <v>490</v>
      </c>
      <c r="AO34" s="65" t="s">
        <v>491</v>
      </c>
      <c r="AP34" s="65" t="s">
        <v>492</v>
      </c>
    </row>
    <row r="35" spans="1:42">
      <c r="A35" s="65" t="s">
        <v>187</v>
      </c>
      <c r="B35" s="65" t="s">
        <v>493</v>
      </c>
      <c r="C35" s="65" t="s">
        <v>48</v>
      </c>
      <c r="E35" s="65" t="s">
        <v>494</v>
      </c>
      <c r="K35" s="65" t="s">
        <v>495</v>
      </c>
      <c r="L35" s="65" t="s">
        <v>496</v>
      </c>
      <c r="M35" s="65" t="s">
        <v>497</v>
      </c>
      <c r="N35" s="65" t="s">
        <v>498</v>
      </c>
      <c r="O35" s="65" t="s">
        <v>499</v>
      </c>
      <c r="P35" s="65" t="s">
        <v>500</v>
      </c>
      <c r="Q35" s="65" t="s">
        <v>501</v>
      </c>
      <c r="R35" s="65" t="s">
        <v>502</v>
      </c>
      <c r="S35" s="65" t="s">
        <v>503</v>
      </c>
      <c r="T35" s="65" t="s">
        <v>504</v>
      </c>
      <c r="U35" s="65" t="s">
        <v>505</v>
      </c>
      <c r="V35" s="65" t="s">
        <v>506</v>
      </c>
      <c r="W35" s="65" t="s">
        <v>507</v>
      </c>
      <c r="X35" s="65" t="s">
        <v>508</v>
      </c>
      <c r="Y35" s="65" t="s">
        <v>509</v>
      </c>
      <c r="Z35" s="65" t="s">
        <v>510</v>
      </c>
      <c r="AA35" s="65" t="s">
        <v>511</v>
      </c>
      <c r="AB35" s="65" t="s">
        <v>512</v>
      </c>
      <c r="AC35" s="65" t="s">
        <v>513</v>
      </c>
      <c r="AD35" s="65" t="s">
        <v>514</v>
      </c>
      <c r="AE35" s="65" t="s">
        <v>515</v>
      </c>
      <c r="AF35" s="65" t="s">
        <v>514</v>
      </c>
      <c r="AG35" s="65" t="s">
        <v>95</v>
      </c>
      <c r="AH35" s="65" t="s">
        <v>516</v>
      </c>
      <c r="AJ35" s="65" t="s">
        <v>96</v>
      </c>
      <c r="AK35" s="65" t="s">
        <v>508</v>
      </c>
      <c r="AL35" s="65" t="s">
        <v>509</v>
      </c>
      <c r="AM35" s="65" t="s">
        <v>517</v>
      </c>
      <c r="AN35" s="65" t="s">
        <v>518</v>
      </c>
      <c r="AO35" s="65" t="s">
        <v>519</v>
      </c>
      <c r="AP35" s="65" t="s">
        <v>520</v>
      </c>
    </row>
    <row r="36" spans="1:42">
      <c r="A36" s="65" t="s">
        <v>187</v>
      </c>
      <c r="B36" s="65" t="s">
        <v>521</v>
      </c>
      <c r="C36" s="65" t="s">
        <v>48</v>
      </c>
      <c r="E36" s="65" t="s">
        <v>522</v>
      </c>
      <c r="K36" s="65" t="s">
        <v>523</v>
      </c>
      <c r="L36" s="65" t="s">
        <v>524</v>
      </c>
      <c r="M36" s="65" t="s">
        <v>525</v>
      </c>
      <c r="N36" s="65" t="s">
        <v>526</v>
      </c>
      <c r="O36" s="65" t="s">
        <v>527</v>
      </c>
      <c r="P36" s="65" t="s">
        <v>528</v>
      </c>
      <c r="Q36" s="65" t="s">
        <v>529</v>
      </c>
      <c r="R36" s="65" t="s">
        <v>530</v>
      </c>
      <c r="S36" s="65" t="s">
        <v>531</v>
      </c>
      <c r="T36" s="65" t="s">
        <v>532</v>
      </c>
      <c r="U36" s="65" t="s">
        <v>533</v>
      </c>
      <c r="V36" s="65" t="s">
        <v>534</v>
      </c>
      <c r="W36" s="65" t="s">
        <v>535</v>
      </c>
      <c r="X36" s="65" t="s">
        <v>536</v>
      </c>
      <c r="Y36" s="65" t="s">
        <v>537</v>
      </c>
      <c r="Z36" s="65" t="s">
        <v>538</v>
      </c>
      <c r="AA36" s="65" t="s">
        <v>539</v>
      </c>
      <c r="AB36" s="65" t="s">
        <v>540</v>
      </c>
      <c r="AC36" s="65" t="s">
        <v>541</v>
      </c>
      <c r="AD36" s="65" t="s">
        <v>542</v>
      </c>
      <c r="AE36" s="65" t="s">
        <v>543</v>
      </c>
      <c r="AF36" s="65" t="s">
        <v>542</v>
      </c>
      <c r="AG36" s="65" t="s">
        <v>95</v>
      </c>
      <c r="AH36" s="65" t="s">
        <v>544</v>
      </c>
      <c r="AJ36" s="65" t="s">
        <v>96</v>
      </c>
      <c r="AK36" s="65" t="s">
        <v>536</v>
      </c>
      <c r="AL36" s="65" t="s">
        <v>537</v>
      </c>
      <c r="AM36" s="65" t="s">
        <v>545</v>
      </c>
      <c r="AN36" s="65" t="s">
        <v>546</v>
      </c>
      <c r="AO36" s="65" t="s">
        <v>547</v>
      </c>
      <c r="AP36" s="65" t="s">
        <v>548</v>
      </c>
    </row>
    <row r="37" spans="1:42">
      <c r="B37" s="65" t="s">
        <v>549</v>
      </c>
      <c r="C37" s="65" t="s">
        <v>49</v>
      </c>
      <c r="E37" s="65" t="s">
        <v>150</v>
      </c>
      <c r="M37" s="65" t="s">
        <v>550</v>
      </c>
      <c r="N37" s="65" t="s">
        <v>551</v>
      </c>
      <c r="O37" s="65" t="s">
        <v>552</v>
      </c>
      <c r="Q37" s="65" t="s">
        <v>553</v>
      </c>
      <c r="R37" s="65" t="s">
        <v>554</v>
      </c>
      <c r="T37" s="65" t="s">
        <v>555</v>
      </c>
      <c r="U37" s="65" t="s">
        <v>556</v>
      </c>
      <c r="X37" s="65" t="s">
        <v>555</v>
      </c>
      <c r="Y37" s="65" t="s">
        <v>557</v>
      </c>
      <c r="Z37" s="65" t="s">
        <v>558</v>
      </c>
      <c r="AA37" s="65" t="s">
        <v>559</v>
      </c>
      <c r="AB37" s="65" t="s">
        <v>560</v>
      </c>
      <c r="AC37" s="65" t="s">
        <v>561</v>
      </c>
      <c r="AD37" s="65" t="s">
        <v>562</v>
      </c>
      <c r="AH37" s="65" t="s">
        <v>563</v>
      </c>
      <c r="AL37" s="65" t="s">
        <v>564</v>
      </c>
      <c r="AM37" s="65" t="s">
        <v>565</v>
      </c>
    </row>
    <row r="38" spans="1:42">
      <c r="B38" s="65" t="s">
        <v>566</v>
      </c>
      <c r="C38" s="65" t="s">
        <v>50</v>
      </c>
      <c r="E38" s="65" t="s">
        <v>168</v>
      </c>
      <c r="M38" s="65" t="s">
        <v>567</v>
      </c>
      <c r="N38" s="65" t="s">
        <v>568</v>
      </c>
      <c r="O38" s="65" t="s">
        <v>569</v>
      </c>
      <c r="Q38" s="65" t="s">
        <v>570</v>
      </c>
      <c r="R38" s="65" t="s">
        <v>571</v>
      </c>
      <c r="T38" s="65" t="s">
        <v>572</v>
      </c>
      <c r="U38" s="65" t="s">
        <v>573</v>
      </c>
      <c r="X38" s="65" t="s">
        <v>572</v>
      </c>
      <c r="Y38" s="65" t="s">
        <v>574</v>
      </c>
      <c r="Z38" s="65" t="s">
        <v>575</v>
      </c>
      <c r="AA38" s="65" t="s">
        <v>576</v>
      </c>
      <c r="AB38" s="65" t="s">
        <v>577</v>
      </c>
      <c r="AC38" s="65" t="s">
        <v>578</v>
      </c>
      <c r="AD38" s="65" t="s">
        <v>579</v>
      </c>
      <c r="AL38" s="65" t="s">
        <v>580</v>
      </c>
      <c r="AM38" s="65" t="s">
        <v>581</v>
      </c>
    </row>
    <row r="40" spans="1:42">
      <c r="AC40" s="65" t="s">
        <v>582</v>
      </c>
      <c r="AD40" s="65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Yeong Yuen Fun</cp:lastModifiedBy>
  <dcterms:created xsi:type="dcterms:W3CDTF">2017-04-18T02:36:09Z</dcterms:created>
  <dcterms:modified xsi:type="dcterms:W3CDTF">2025-07-07T07:08:23Z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