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5\"/>
    </mc:Choice>
  </mc:AlternateContent>
  <xr:revisionPtr revIDLastSave="0" documentId="13_ncr:1_{0AA8F368-99CE-4D77-A193-6527349C34B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E26" i="2"/>
  <c r="K26" i="2"/>
  <c r="L26" i="2"/>
  <c r="M26" i="2"/>
  <c r="N26" i="2"/>
  <c r="O26" i="2"/>
  <c r="P26" i="2"/>
  <c r="Q26" i="2"/>
  <c r="S26" i="2"/>
  <c r="T26" i="2"/>
  <c r="V26" i="2"/>
  <c r="W26" i="2"/>
  <c r="X26" i="2"/>
  <c r="Y26" i="2"/>
  <c r="Z26" i="2"/>
  <c r="AA26" i="2"/>
  <c r="AC26" i="2"/>
  <c r="AB26" i="2" s="1"/>
  <c r="E27" i="2"/>
  <c r="K27" i="2"/>
  <c r="L27" i="2"/>
  <c r="M27" i="2"/>
  <c r="N27" i="2"/>
  <c r="O27" i="2"/>
  <c r="P27" i="2"/>
  <c r="Q27" i="2"/>
  <c r="S27" i="2"/>
  <c r="T27" i="2"/>
  <c r="V27" i="2"/>
  <c r="W27" i="2"/>
  <c r="AB27" i="2" s="1"/>
  <c r="X27" i="2"/>
  <c r="Y27" i="2"/>
  <c r="Z27" i="2"/>
  <c r="AA27" i="2"/>
  <c r="AC27" i="2"/>
  <c r="D5" i="1"/>
  <c r="B8" i="89"/>
  <c r="B7" i="89"/>
  <c r="E14" i="2"/>
  <c r="E13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C9" i="1"/>
  <c r="E11" i="2" s="1"/>
  <c r="C8" i="1"/>
  <c r="C5" i="1"/>
  <c r="E12" i="2" s="1"/>
  <c r="C4" i="1"/>
  <c r="C3" i="1"/>
  <c r="B25" i="2" l="1"/>
  <c r="D6" i="2"/>
  <c r="I5" i="2"/>
  <c r="I6" i="2"/>
  <c r="D4" i="2"/>
  <c r="E4" i="2" s="1"/>
  <c r="D5" i="2"/>
  <c r="E6" i="2" l="1"/>
  <c r="E5" i="2"/>
  <c r="B24" i="2"/>
  <c r="B26" i="2" l="1"/>
  <c r="B27" i="2"/>
</calcChain>
</file>

<file path=xl/sharedStrings.xml><?xml version="1.0" encoding="utf-8"?>
<sst xmlns="http://schemas.openxmlformats.org/spreadsheetml/2006/main" count="882" uniqueCount="220">
  <si>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</si>
  <si>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</si>
  <si>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</si>
  <si>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</si>
  <si>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</si>
  <si>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</si>
  <si>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</si>
  <si>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</si>
  <si>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</si>
  <si>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</si>
  <si>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</si>
  <si>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</si>
  <si>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</si>
  <si>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</si>
  <si>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</si>
  <si>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</si>
  <si>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</si>
  <si>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</si>
  <si>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</si>
  <si>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</si>
  <si>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</si>
  <si>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</si>
  <si>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</si>
  <si>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</si>
  <si>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</si>
  <si>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</si>
  <si>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</si>
  <si>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</si>
  <si>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</si>
  <si>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</si>
  <si>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</si>
  <si>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</si>
  <si>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</si>
  <si>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</si>
  <si>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</si>
  <si>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</si>
  <si>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</si>
  <si>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</si>
  <si>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</si>
  <si>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</si>
  <si>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</si>
  <si>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</si>
  <si>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</si>
  <si>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</si>
  <si>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</si>
  <si>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</si>
  <si>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</si>
  <si>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</si>
  <si>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</si>
  <si>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</si>
  <si>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</si>
  <si>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</si>
  <si>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</si>
  <si>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</si>
  <si>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</si>
  <si>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</si>
  <si>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</si>
  <si>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</si>
  <si>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</si>
  <si>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</si>
  <si>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</si>
  <si>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</si>
  <si>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</si>
  <si>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</si>
  <si>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</si>
  <si>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</si>
  <si>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</si>
  <si>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</si>
  <si>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</si>
  <si>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</si>
  <si>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</si>
  <si>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</si>
  <si>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</si>
  <si>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</si>
  <si>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</si>
  <si>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</si>
  <si>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</si>
  <si>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</si>
  <si>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</si>
  <si>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</si>
  <si>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</si>
  <si>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</si>
  <si>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</si>
  <si>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</si>
  <si>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</si>
  <si>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</si>
  <si>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</si>
  <si>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</si>
  <si>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</si>
  <si>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</si>
  <si>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</si>
  <si>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</si>
  <si>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</si>
  <si>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</si>
  <si>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</si>
  <si>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</si>
  <si>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</si>
  <si>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</si>
  <si>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</si>
  <si>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</si>
  <si>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</si>
  <si>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</si>
  <si>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</si>
  <si>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</si>
  <si>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</si>
  <si>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</si>
  <si>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</si>
  <si>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</si>
  <si>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</si>
  <si>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</si>
  <si>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</si>
  <si>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</si>
  <si>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</si>
  <si>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</si>
  <si>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</si>
  <si>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</si>
  <si>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</si>
  <si>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</si>
  <si>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</si>
  <si>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</si>
  <si>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</si>
  <si>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</si>
  <si>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</si>
  <si>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</si>
  <si>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</si>
  <si>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</si>
  <si>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</si>
  <si>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</si>
  <si>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</si>
  <si>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</si>
  <si>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</si>
  <si>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</si>
  <si>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</si>
  <si>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</si>
  <si>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</si>
  <si>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</si>
  <si>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</si>
  <si>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</si>
  <si>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</si>
  <si>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</si>
  <si>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</si>
  <si>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</si>
  <si>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</si>
  <si>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</si>
  <si>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</si>
  <si>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</si>
  <si>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</si>
  <si>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</si>
  <si>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</si>
  <si>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</si>
  <si>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</si>
  <si>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</si>
  <si>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</si>
  <si>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</si>
  <si>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</si>
  <si>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</si>
  <si>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</si>
  <si>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</si>
  <si>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</si>
  <si>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</si>
  <si>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</si>
  <si>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</si>
  <si>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</si>
  <si>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</si>
  <si>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</si>
  <si>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</si>
  <si>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</si>
  <si>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</si>
  <si>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</si>
  <si>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</si>
  <si>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</si>
  <si>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</si>
  <si>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</si>
  <si>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</si>
  <si>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</si>
  <si>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</si>
  <si>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</si>
  <si>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</si>
  <si>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</si>
  <si>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</si>
  <si>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</si>
  <si>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</si>
  <si>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</si>
  <si>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</si>
  <si>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</si>
  <si>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</si>
  <si>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</si>
  <si>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</si>
  <si>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</si>
  <si>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</si>
  <si>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</si>
  <si>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</si>
  <si>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</si>
  <si>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</si>
  <si>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</si>
  <si>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</si>
  <si>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</si>
  <si>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</si>
  <si>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</si>
  <si>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</si>
  <si>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</si>
  <si>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</si>
  <si>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</si>
  <si>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</si>
  <si>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</si>
  <si>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</si>
  <si>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="01/05/2025"</t>
  </si>
  <si>
    <t>="31/05/2025"</t>
  </si>
  <si>
    <t>="""UICACS"","""",""SQL="",""2=DOCNUM"",""33038851"",""14=CUSTREF"",""2825101771"",""14=U_CUSTREF"",""2825101771"",""15=DOCDATE"",""15/05/2025"",""15=TAXDATE"",""15/05/2025"",""14=CARDCODE"",""CS0507-SGD"",""14=CARDNAME"",""SENGKANG GENERAL HOSPITAL PTE. LTD."",""14=ITEMCODE"",""MS7JQ-01757GLP"&amp;""",""14=ITEMNAME"",""MS SQL SERVER ENTERPRISE CORE 2022 SLNG 2L"",""10=QUANTITY"",""5.000000"",""14=U_PONO"",""956927"",""15=U_PODATE"",""14/05/2025"",""10=U_TLINTCOS"",""0.000000"",""2=SLPCODE"",""132"",""14=SLPNAME"",""E0001-CS"",""14=MEMO"",""WENDY KUM CHIOU SZE"",""14=CONTACTNAME"",""FS"&amp;"S ACCOUNTS PAYABLE"",""10=LINETOTAL"",""67430.400000"",""14=U_ENR"","""",""14=U_MSENR"",""S7138270"",""14=U_MSPCN"",""BD18AB21"",""14=ADDRESS2"",""TAN SIEW LIN_x000D_SENGKANG GENERAL HOSPITAL PTE. LTD. SKCH, BLOCK 7, B1,CSSU 110 SENGKANG EAST WAY SINGAPORE_x000D_TAN SIEW LIN_x000D_TEL: 693037"&amp;"87_x000D_FAX: _x000D_EMAIL: tan.siew.lin@skh.com.sg"""</t>
  </si>
  <si>
    <t>=IFERROR(NF($E27,"CONTACTNAME"),"-")</t>
  </si>
  <si>
    <t>=IFERROR(NF($E27,"U_PODATE"),"-")</t>
  </si>
  <si>
    <t>=IFERROR(AC27/W27,0)</t>
  </si>
  <si>
    <t>=SUBTOTAL(9,AB24:AB28)</t>
  </si>
  <si>
    <t>=SUBTOTAL(9,AC24:AC28)</t>
  </si>
  <si>
    <t>PERPETUAL LIC</t>
  </si>
  <si>
    <t>NIL</t>
  </si>
  <si>
    <t>LICENSE WITH SA</t>
  </si>
  <si>
    <t>UIC PO NO</t>
  </si>
  <si>
    <t>01.05.2025</t>
  </si>
  <si>
    <t>31.10.2027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</si>
</sst>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"01/05/2025"</f>
        <v>01/05/2025</v>
      </c>
    </row>
    <row r="4" spans="1:5">
      <c r="A4" s="1" t="s">
        <v>0</v>
      </c>
      <c r="B4" s="4" t="s">
        <v>6</v>
      </c>
      <c r="C4" s="5" t="str">
        <f>"31/05/2025"</f>
        <v>31/05/2025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01/May/2025..31/May/2025</v>
      </c>
    </row>
    <row r="9" spans="1:5">
      <c r="A9" s="1" t="s">
        <v>9</v>
      </c>
      <c r="C9" s="3" t="str">
        <f>TEXT($C$3,"yyyyMMdd") &amp; ".." &amp; TEXT($C$4,"yyyyMMdd")</f>
        <v>20250501..20250531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4"/>
  <sheetViews>
    <sheetView tabSelected="1" topLeftCell="L19" zoomScale="92" zoomScaleNormal="92" workbookViewId="0">
      <selection activeCell="X34" sqref="X34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85546875" style="4" customWidth="1"/>
    <col min="17" max="17" width="0.42578125" style="3" customWidth="1"/>
    <col min="18" max="18" width="12" style="4" bestFit="1" customWidth="1"/>
    <col min="19" max="19" width="37.42578125" style="4" bestFit="1" customWidth="1"/>
    <col min="20" max="20" width="14.7109375" style="4" bestFit="1" customWidth="1"/>
    <col min="21" max="21" width="14.7109375" style="4" customWidth="1"/>
    <col min="22" max="22" width="11.28515625" style="4" bestFit="1" customWidth="1"/>
    <col min="23" max="23" width="11.28515625" style="17" bestFit="1" customWidth="1"/>
    <col min="24" max="24" width="10.42578125" style="4" customWidth="1"/>
    <col min="25" max="25" width="23" style="4" hidden="1" customWidth="1"/>
    <col min="26" max="26" width="10.7109375" style="4" hidden="1" customWidth="1"/>
    <col min="27" max="27" width="14.5703125" style="4" customWidth="1"/>
    <col min="28" max="28" width="10.42578125" style="28" bestFit="1" customWidth="1"/>
    <col min="29" max="29" width="13.85546875" style="28" bestFit="1" customWidth="1"/>
    <col min="30" max="30" width="9.7109375" style="4" bestFit="1" customWidth="1"/>
    <col min="31" max="31" width="9.28515625" style="4"/>
    <col min="32" max="32" width="10.5703125" style="4" bestFit="1" customWidth="1"/>
    <col min="33" max="33" width="9.28515625" style="4"/>
    <col min="34" max="35" width="9.28515625" style="4" hidden="1" customWidth="1"/>
    <col min="36" max="37" width="11.28515625" style="4" customWidth="1"/>
    <col min="38" max="38" width="42.7109375" style="4" customWidth="1"/>
    <col min="39" max="39" width="13.140625" style="4" customWidth="1"/>
    <col min="40" max="40" width="11.42578125" style="4" customWidth="1"/>
    <col min="41" max="16384" width="9.28515625" style="4"/>
  </cols>
  <sheetData>
    <row r="1" spans="1:35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1" t="s">
        <v>17</v>
      </c>
      <c r="AH1" s="1" t="s">
        <v>7</v>
      </c>
      <c r="AI1" s="1" t="s">
        <v>7</v>
      </c>
    </row>
    <row r="2" spans="1:35" hidden="1">
      <c r="A2" s="1" t="s">
        <v>7</v>
      </c>
      <c r="D2" s="4" t="s">
        <v>18</v>
      </c>
      <c r="E2" s="4" t="str">
        <f>Option!$C$2</f>
        <v>UICACS</v>
      </c>
    </row>
    <row r="3" spans="1:35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5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26</v>
      </c>
      <c r="E11" s="4" t="str">
        <f>Option!$C$9</f>
        <v>20250501..20250531</v>
      </c>
      <c r="K11" s="9"/>
    </row>
    <row r="12" spans="1:35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5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5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5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5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5" hidden="1">
      <c r="A17" s="1" t="s">
        <v>7</v>
      </c>
    </row>
    <row r="18" spans="1:45" s="22" customFormat="1" hidden="1">
      <c r="A18" s="22" t="s">
        <v>7</v>
      </c>
      <c r="I18" s="23"/>
      <c r="L18" s="24"/>
      <c r="M18" s="25"/>
      <c r="Q18" s="26"/>
      <c r="W18" s="27"/>
      <c r="AB18" s="29"/>
      <c r="AC18" s="29"/>
    </row>
    <row r="20" spans="1:45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5" ht="15.75">
      <c r="K21" s="50" t="s">
        <v>40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</row>
    <row r="22" spans="1:45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5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217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49</v>
      </c>
      <c r="AD23" s="39" t="s">
        <v>50</v>
      </c>
      <c r="AE23" s="40" t="s">
        <v>60</v>
      </c>
      <c r="AF23" s="41" t="s">
        <v>61</v>
      </c>
      <c r="AG23" s="41" t="s">
        <v>62</v>
      </c>
      <c r="AH23" s="41" t="s">
        <v>63</v>
      </c>
      <c r="AI23" s="37" t="s">
        <v>64</v>
      </c>
      <c r="AJ23" s="37" t="s">
        <v>65</v>
      </c>
      <c r="AK23" s="37" t="s">
        <v>66</v>
      </c>
      <c r="AL23" s="37" t="s">
        <v>67</v>
      </c>
      <c r="AM23" s="37" t="s">
        <v>68</v>
      </c>
      <c r="AN23" s="37" t="s">
        <v>69</v>
      </c>
      <c r="AO23" s="37" t="s">
        <v>70</v>
      </c>
      <c r="AP23" s="33" t="s">
        <v>71</v>
      </c>
    </row>
    <row r="24" spans="1:45">
      <c r="B24" s="1" t="str">
        <f>IF(K24="","Hide","Show")</f>
        <v>Show</v>
      </c>
      <c r="C24" s="4" t="s">
        <v>43</v>
      </c>
      <c r="E24" s="11" t="str">
        <f>"""UICACS"","""",""SQL="",""2=DOCNUM"",""33038851"",""14=CUSTREF"",""2825101771"",""14=U_CUSTREF"",""2825101771"",""15=DOCDATE"",""15/05/2025"",""15=TAXDATE"",""15/05/2025"",""14=CARDCODE"",""CS0507-SGD"",""14=CARDNAME"",""SENGKANG GENERAL HOSPITAL PTE. LTD."",""14=ITEMCODE"",""MS7JQ-00353GLP"&amp;""",""14=ITEMNAME"",""MS SQL SERVER ENTERPRISE CORE SLNG LSA 2L"",""10=QUANTITY"",""1.000000"",""14=U_PONO"",""956927"",""15=U_PODATE"",""14/05/2025"",""10=U_TLINTCOS"",""0.000000"",""2=SLPCODE"",""132"",""14=SLPNAME"",""E0001-CS"",""14=MEMO"",""WENDY KUM CHIOU SZE"",""14=CONTACTNAME"",""FSS"&amp;" ACCOUNTS PAYABLE"",""10=LINETOTAL"",""21916.290000"",""14=U_ENR"","""",""14=U_MSENR"",""S7138270"",""14=U_MSPCN"",""BD18AB21"",""14=ADDRESS2"",""TAN SIEW LIN_x000D_SENGKANG GENERAL HOSPITAL PTE. LTD. SKCH, BLOCK 7, B1,CSSU 110 SENGKANG EAST WAY SINGAPORE_x000D_TAN SIEW LIN_x000D_TEL: 6930378"&amp;"7_x000D_FAX: _x000D_EMAIL: tan.siew.lin@skh.com.sg"""</f>
        <v>"UICACS","","SQL=","2=DOCNUM","33038851","14=CUSTREF","2825101771","14=U_CUSTREF","2825101771","15=DOCDATE","15/05/2025","15=TAXDATE","15/05/2025","14=CARDCODE","CS0507-SGD","14=CARDNAME","SENGKANG GENERAL HOSPITAL PTE. LTD.","14=ITEMCODE","MS7JQ-00353GLP","14=ITEMNAME","MS SQL SERVER ENTERPRISE CORE SLNG LSA 2L","10=QUANTITY","1.000000","14=U_PONO","956927","15=U_PODATE","14/05/2025","10=U_TLINTCOS","0.000000","2=SLPCODE","132","14=SLPNAME","E0001-CS","14=MEMO","WENDY KUM CHIOU SZE","14=CONTACTNAME","FSS ACCOUNTS PAYABLE","10=LINETOTAL","21916.290000","14=U_ENR","","14=U_MSENR","S7138270","14=U_MSPCN","BD18AB21","14=ADDRESS2","TAN SIEW LIN_x000D_SENGKANG GENERAL HOSPITAL PTE. LTD. SKCH, BLOCK 7, B1,CSSU 110 SENGKANG EAST WAY SINGAPORE_x000D_TAN SIEW LIN_x000D_TEL: 69303787_x000D_FAX: _x000D_EMAIL: tan.siew.lin@skh.com.sg"</v>
      </c>
      <c r="K24" s="19">
        <f>MONTH(N24)</f>
        <v>5</v>
      </c>
      <c r="L24" s="19">
        <f>YEAR(N24)</f>
        <v>2025</v>
      </c>
      <c r="M24" s="4">
        <v>33038851</v>
      </c>
      <c r="N24" s="30">
        <v>45792</v>
      </c>
      <c r="O24" s="19" t="str">
        <f>"S7138270"</f>
        <v>S7138270</v>
      </c>
      <c r="P24" s="19" t="str">
        <f>"BD18AB21"</f>
        <v>BD18AB21</v>
      </c>
      <c r="Q24" s="19"/>
      <c r="R24" s="19" t="str">
        <f>"CS0507-SGD"</f>
        <v>CS0507-SGD</v>
      </c>
      <c r="S24" s="4" t="str">
        <f>"SENGKANG GENERAL HOSPITAL PTE. LTD."</f>
        <v>SENGKANG GENERAL HOSPITAL PTE. LTD.</v>
      </c>
      <c r="T24" s="19" t="str">
        <f>"2825101771"</f>
        <v>2825101771</v>
      </c>
      <c r="U24" s="42" t="str">
        <f>"956927"</f>
        <v>956927</v>
      </c>
      <c r="V24" s="42">
        <v>45791</v>
      </c>
      <c r="W24" s="42">
        <v>45792</v>
      </c>
      <c r="X24" s="43">
        <f>SUM(N24-V24)</f>
        <v>1</v>
      </c>
      <c r="Y24" s="44" t="str">
        <f>"MS7JQ-00353GLP"</f>
        <v>MS7JQ-00353GLP</v>
      </c>
      <c r="Z24" s="44" t="str">
        <f>"MS SQL SERVER ENTERPRISE CORE SLNG LSA 2L"</f>
        <v>MS SQL SERVER ENTERPRISE CORE SLNG LSA 2L</v>
      </c>
      <c r="AA24" s="44" t="str">
        <f>"WENDY KUM CHIOU SZE"</f>
        <v>WENDY KUM CHIOU SZE</v>
      </c>
      <c r="AB24" s="43">
        <v>1</v>
      </c>
      <c r="AC24" s="31">
        <f>IFERROR(AD24/AB24,0)</f>
        <v>21916.29</v>
      </c>
      <c r="AD24" s="31">
        <v>21916.29</v>
      </c>
      <c r="AE24" s="19" t="str">
        <f>"-"</f>
        <v>-</v>
      </c>
      <c r="AF24" s="45">
        <v>21916.29</v>
      </c>
      <c r="AG24" s="30" t="s">
        <v>72</v>
      </c>
      <c r="AH24" s="46" t="str">
        <f>"TAN SIEW LIN_x000D_SENGKANG GENERAL HOSPITAL PTE. LTD. SKCH, BLOCK 7, B1,CSSU 110 SENGKANG EAST WAY SINGAPORE_x000D_TAN SIEW LIN_x000D_TEL: 69303787_x000D_FAX: _x000D_EMAIL: tan.siew.lin@skh.com.sg"</f>
        <v>TAN SIEW LIN_x000D_SENGKANG GENERAL HOSPITAL PTE. LTD. SKCH, BLOCK 7, B1,CSSU 110 SENGKANG EAST WAY SINGAPORE_x000D_TAN SIEW LIN_x000D_TEL: 69303787_x000D_FAX: _x000D_EMAIL: tan.siew.lin@skh.com.sg</v>
      </c>
      <c r="AI24" s="47" t="s">
        <v>73</v>
      </c>
      <c r="AJ24" s="47" t="s">
        <v>74</v>
      </c>
      <c r="AK24" s="3" t="str">
        <f>"MS7JQ-00353GLP"</f>
        <v>MS7JQ-00353GLP</v>
      </c>
      <c r="AL24" s="3" t="str">
        <f>"MS SQL SERVER ENTERPRISE CORE SLNG LSA 2L"</f>
        <v>MS SQL SERVER ENTERPRISE CORE SLNG LSA 2L</v>
      </c>
      <c r="AM24" s="3" t="s">
        <v>216</v>
      </c>
      <c r="AN24" s="19" t="s">
        <v>218</v>
      </c>
      <c r="AO24" s="19" t="s">
        <v>219</v>
      </c>
      <c r="AP24" s="19" t="s">
        <v>215</v>
      </c>
    </row>
    <row r="25" spans="1:45">
      <c r="A25" s="1" t="s">
        <v>166</v>
      </c>
      <c r="B25" s="1" t="str">
        <f>IF(K25="","Hide","Show")</f>
        <v>Show</v>
      </c>
      <c r="C25" s="4" t="s">
        <v>43</v>
      </c>
      <c r="E25" s="11" t="str">
        <f>"""UICACS"","""",""SQL="",""2=DOCNUM"",""33038851"",""14=CUSTREF"",""2825101771"",""14=U_CUSTREF"",""2825101771"",""15=DOCDATE"",""15/05/2025"",""15=TAXDATE"",""15/05/2025"",""14=CARDCODE"",""CS0507-SGD"",""14=CARDNAME"",""SENGKANG GENERAL HOSPITAL PTE. LTD."",""14=ITEMCODE"",""MS7JQ-01757GLP"&amp;""",""14=ITEMNAME"",""MS SQL SERVER ENTERPRISE CORE 2022 SLNG 2L"",""10=QUANTITY"",""5.000000"",""14=U_PONO"",""956927"",""15=U_PODATE"",""14/05/2025"",""10=U_TLINTCOS"",""0.000000"",""2=SLPCODE"",""132"",""14=SLPNAME"",""E0001-CS"",""14=MEMO"",""WENDY KUM CHIOU SZE"",""14=CONTACTNAME"",""FS"&amp;"S ACCOUNTS PAYABLE"",""10=LINETOTAL"",""67430.400000"",""14=U_ENR"","""",""14=U_MSENR"",""S7138270"",""14=U_MSPCN"",""BD18AB21"",""14=ADDRESS2"",""TAN SIEW LIN_x000D_SENGKANG GENERAL HOSPITAL PTE. LTD. SKCH, BLOCK 7, B1,CSSU 110 SENGKANG EAST WAY SINGAPORE_x000D_TAN SIEW LIN_x000D_TEL: 693037"&amp;"87_x000D_FAX: _x000D_EMAIL: tan.siew.lin@skh.com.sg"""</f>
        <v>"UICACS","","SQL=","2=DOCNUM","33038851","14=CUSTREF","2825101771","14=U_CUSTREF","2825101771","15=DOCDATE","15/05/2025","15=TAXDATE","15/05/2025","14=CARDCODE","CS0507-SGD","14=CARDNAME","SENGKANG GENERAL HOSPITAL PTE. LTD.","14=ITEMCODE","MS7JQ-01757GLP","14=ITEMNAME","MS SQL SERVER ENTERPRISE CORE 2022 SLNG 2L","10=QUANTITY","5.000000","14=U_PONO","956927","15=U_PODATE","14/05/2025","10=U_TLINTCOS","0.000000","2=SLPCODE","132","14=SLPNAME","E0001-CS","14=MEMO","WENDY KUM CHIOU SZE","14=CONTACTNAME","FSS ACCOUNTS PAYABLE","10=LINETOTAL","67430.400000","14=U_ENR","","14=U_MSENR","S7138270","14=U_MSPCN","BD18AB21","14=ADDRESS2","TAN SIEW LIN_x000D_SENGKANG GENERAL HOSPITAL PTE. LTD. SKCH, BLOCK 7, B1,CSSU 110 SENGKANG EAST WAY SINGAPORE_x000D_TAN SIEW LIN_x000D_TEL: 69303787_x000D_FAX: _x000D_EMAIL: tan.siew.lin@skh.com.sg"</v>
      </c>
      <c r="K25" s="19">
        <f>MONTH(N25)</f>
        <v>5</v>
      </c>
      <c r="L25" s="19">
        <f>YEAR(N25)</f>
        <v>2025</v>
      </c>
      <c r="M25" s="4">
        <v>33038851</v>
      </c>
      <c r="N25" s="30">
        <v>45792</v>
      </c>
      <c r="O25" s="19" t="str">
        <f>"S7138270"</f>
        <v>S7138270</v>
      </c>
      <c r="P25" s="19" t="str">
        <f>"BD18AB21"</f>
        <v>BD18AB21</v>
      </c>
      <c r="Q25" s="19"/>
      <c r="R25" s="19" t="str">
        <f>"CS0507-SGD"</f>
        <v>CS0507-SGD</v>
      </c>
      <c r="S25" s="4" t="str">
        <f>"SENGKANG GENERAL HOSPITAL PTE. LTD."</f>
        <v>SENGKANG GENERAL HOSPITAL PTE. LTD.</v>
      </c>
      <c r="T25" s="19" t="str">
        <f>"2825101771"</f>
        <v>2825101771</v>
      </c>
      <c r="U25" s="42" t="str">
        <f>"956927"</f>
        <v>956927</v>
      </c>
      <c r="V25" s="42">
        <v>45791</v>
      </c>
      <c r="W25" s="42">
        <v>45792</v>
      </c>
      <c r="X25" s="43">
        <f>SUM(N25-V25)</f>
        <v>1</v>
      </c>
      <c r="Y25" s="44" t="str">
        <f>"MS7JQ-01757GLP"</f>
        <v>MS7JQ-01757GLP</v>
      </c>
      <c r="Z25" s="44" t="str">
        <f>"MS SQL SERVER ENTERPRISE CORE 2022 SLNG 2L"</f>
        <v>MS SQL SERVER ENTERPRISE CORE 2022 SLNG 2L</v>
      </c>
      <c r="AA25" s="44" t="str">
        <f>"WENDY KUM CHIOU SZE"</f>
        <v>WENDY KUM CHIOU SZE</v>
      </c>
      <c r="AB25" s="43">
        <v>5</v>
      </c>
      <c r="AC25" s="31">
        <f>IFERROR(AD25/AB25,0)</f>
        <v>13486.079999999998</v>
      </c>
      <c r="AD25" s="31">
        <v>67430.399999999994</v>
      </c>
      <c r="AE25" s="19" t="str">
        <f>"-"</f>
        <v>-</v>
      </c>
      <c r="AF25" s="45">
        <v>67430.399999999994</v>
      </c>
      <c r="AG25" s="30" t="s">
        <v>72</v>
      </c>
      <c r="AH25" s="46" t="str">
        <f>"TAN SIEW LIN_x000D_SENGKANG GENERAL HOSPITAL PTE. LTD. SKCH, BLOCK 7, B1,CSSU 110 SENGKANG EAST WAY SINGAPORE_x000D_TAN SIEW LIN_x000D_TEL: 69303787_x000D_FAX: _x000D_EMAIL: tan.siew.lin@skh.com.sg"</f>
        <v>TAN SIEW LIN_x000D_SENGKANG GENERAL HOSPITAL PTE. LTD. SKCH, BLOCK 7, B1,CSSU 110 SENGKANG EAST WAY SINGAPORE_x000D_TAN SIEW LIN_x000D_TEL: 69303787_x000D_FAX: _x000D_EMAIL: tan.siew.lin@skh.com.sg</v>
      </c>
      <c r="AI25" s="47" t="s">
        <v>73</v>
      </c>
      <c r="AJ25" s="47" t="s">
        <v>74</v>
      </c>
      <c r="AK25" s="3" t="str">
        <f>"MS7JQ-01757GLP"</f>
        <v>MS7JQ-01757GLP</v>
      </c>
      <c r="AL25" s="3" t="str">
        <f>"MS SQL SERVER ENTERPRISE CORE 2022 SLNG 2L"</f>
        <v>MS SQL SERVER ENTERPRISE CORE 2022 SLNG 2L</v>
      </c>
      <c r="AM25" s="19" t="s">
        <v>214</v>
      </c>
      <c r="AN25" s="19" t="s">
        <v>215</v>
      </c>
      <c r="AO25" s="19" t="s">
        <v>215</v>
      </c>
      <c r="AP25" s="19" t="s">
        <v>215</v>
      </c>
    </row>
    <row r="26" spans="1:45" hidden="1">
      <c r="B26" s="1" t="str">
        <f>IF(K26="","Hide","Show")</f>
        <v>Hide</v>
      </c>
      <c r="C26" s="4" t="s">
        <v>44</v>
      </c>
      <c r="E26" s="11" t="str">
        <f>""</f>
        <v/>
      </c>
      <c r="K26" s="4" t="str">
        <f>""</f>
        <v/>
      </c>
      <c r="L26" s="30" t="str">
        <f>""</f>
        <v/>
      </c>
      <c r="M26" s="4" t="str">
        <f>""</f>
        <v/>
      </c>
      <c r="N26" s="4" t="str">
        <f>""</f>
        <v/>
      </c>
      <c r="O26" s="4" t="str">
        <f>""</f>
        <v/>
      </c>
      <c r="P26" s="4" t="str">
        <f>""</f>
        <v/>
      </c>
      <c r="Q26" s="3" t="str">
        <f>""</f>
        <v/>
      </c>
      <c r="R26" s="5"/>
      <c r="S26" s="4" t="str">
        <f>""</f>
        <v/>
      </c>
      <c r="T26" s="4" t="str">
        <f>""</f>
        <v/>
      </c>
      <c r="V26" s="4" t="str">
        <f>""</f>
        <v/>
      </c>
      <c r="W26" s="17" t="str">
        <f>""</f>
        <v/>
      </c>
      <c r="X26" s="4" t="str">
        <f>""</f>
        <v/>
      </c>
      <c r="Y26" s="16" t="str">
        <f>""</f>
        <v/>
      </c>
      <c r="Z26" s="5" t="str">
        <f>""</f>
        <v/>
      </c>
      <c r="AA26" s="4" t="str">
        <f>""</f>
        <v/>
      </c>
      <c r="AB26" s="47">
        <f>IFERROR(AC26/W26,0)</f>
        <v>0</v>
      </c>
      <c r="AC26" s="31" t="str">
        <f>""</f>
        <v/>
      </c>
      <c r="AM26" s="19" t="s">
        <v>214</v>
      </c>
    </row>
    <row r="27" spans="1:45" hidden="1">
      <c r="B27" s="1" t="str">
        <f>IF(K27="","Hide","Show")</f>
        <v>Hide</v>
      </c>
      <c r="C27" s="4" t="s">
        <v>45</v>
      </c>
      <c r="E27" s="11" t="str">
        <f>""</f>
        <v/>
      </c>
      <c r="K27" s="4" t="str">
        <f>""</f>
        <v/>
      </c>
      <c r="L27" s="30" t="str">
        <f>""</f>
        <v/>
      </c>
      <c r="M27" s="4" t="str">
        <f>""</f>
        <v/>
      </c>
      <c r="N27" s="4" t="str">
        <f>""</f>
        <v/>
      </c>
      <c r="O27" s="4" t="str">
        <f>""</f>
        <v/>
      </c>
      <c r="P27" s="4" t="str">
        <f>""</f>
        <v/>
      </c>
      <c r="Q27" s="3" t="str">
        <f>""</f>
        <v/>
      </c>
      <c r="R27" s="5"/>
      <c r="S27" s="4" t="str">
        <f>""</f>
        <v/>
      </c>
      <c r="T27" s="4" t="str">
        <f>""</f>
        <v/>
      </c>
      <c r="V27" s="4" t="str">
        <f>""</f>
        <v/>
      </c>
      <c r="W27" s="17" t="str">
        <f>""</f>
        <v/>
      </c>
      <c r="X27" s="4" t="str">
        <f>""</f>
        <v/>
      </c>
      <c r="Y27" s="16" t="str">
        <f>""</f>
        <v/>
      </c>
      <c r="Z27" s="5" t="str">
        <f>""</f>
        <v/>
      </c>
      <c r="AA27" s="4" t="str">
        <f>""</f>
        <v/>
      </c>
      <c r="AB27" s="47">
        <f>IFERROR(AC27/W27,0)</f>
        <v>0</v>
      </c>
      <c r="AC27" s="31" t="str">
        <f>""</f>
        <v/>
      </c>
      <c r="AM27" s="19" t="s">
        <v>214</v>
      </c>
    </row>
    <row r="28" spans="1:45">
      <c r="AB28" s="31"/>
      <c r="AC28" s="31"/>
    </row>
    <row r="29" spans="1:45">
      <c r="AJ29" s="14"/>
    </row>
    <row r="30" spans="1:45">
      <c r="AQ30" s="14"/>
    </row>
    <row r="31" spans="1:45">
      <c r="AR31" s="14"/>
    </row>
    <row r="32" spans="1:45">
      <c r="AS32" s="14"/>
    </row>
    <row r="33" spans="46:47">
      <c r="AT33" s="14"/>
    </row>
    <row r="34" spans="46:47">
      <c r="AU34" s="14"/>
    </row>
  </sheetData>
  <sortState xmlns:xlrd2="http://schemas.microsoft.com/office/spreadsheetml/2017/richdata2" ref="K24:AC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9" t="s">
        <v>87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206</v>
      </c>
    </row>
    <row r="4" spans="1:5">
      <c r="A4" s="49" t="s">
        <v>0</v>
      </c>
      <c r="B4" s="49" t="s">
        <v>6</v>
      </c>
      <c r="C4" s="49" t="s">
        <v>207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9" t="s">
        <v>87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206</v>
      </c>
    </row>
    <row r="4" spans="1:5">
      <c r="A4" s="49" t="s">
        <v>0</v>
      </c>
      <c r="B4" s="49" t="s">
        <v>6</v>
      </c>
      <c r="C4" s="49" t="s">
        <v>207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9" t="s">
        <v>165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197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198</v>
      </c>
      <c r="V24" s="49" t="s">
        <v>115</v>
      </c>
      <c r="W24" s="49" t="s">
        <v>116</v>
      </c>
      <c r="X24" s="49" t="s">
        <v>199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200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B25" s="49" t="s">
        <v>130</v>
      </c>
      <c r="C25" s="49" t="s">
        <v>44</v>
      </c>
      <c r="E25" s="49" t="s">
        <v>131</v>
      </c>
      <c r="K25" s="49" t="s">
        <v>132</v>
      </c>
      <c r="L25" s="49" t="s">
        <v>133</v>
      </c>
      <c r="M25" s="49" t="s">
        <v>134</v>
      </c>
      <c r="N25" s="49" t="s">
        <v>135</v>
      </c>
      <c r="O25" s="49" t="s">
        <v>136</v>
      </c>
      <c r="P25" s="49" t="s">
        <v>137</v>
      </c>
      <c r="Q25" s="49" t="s">
        <v>138</v>
      </c>
      <c r="S25" s="49" t="s">
        <v>137</v>
      </c>
      <c r="T25" s="49" t="s">
        <v>139</v>
      </c>
      <c r="V25" s="49" t="s">
        <v>140</v>
      </c>
      <c r="W25" s="49" t="s">
        <v>141</v>
      </c>
      <c r="X25" s="49" t="s">
        <v>142</v>
      </c>
      <c r="Y25" s="49" t="s">
        <v>143</v>
      </c>
      <c r="Z25" s="49" t="s">
        <v>144</v>
      </c>
      <c r="AA25" s="49" t="s">
        <v>145</v>
      </c>
      <c r="AB25" s="49" t="s">
        <v>201</v>
      </c>
      <c r="AC25" s="49" t="s">
        <v>146</v>
      </c>
    </row>
    <row r="26" spans="1:42">
      <c r="B26" s="49" t="s">
        <v>147</v>
      </c>
      <c r="C26" s="49" t="s">
        <v>45</v>
      </c>
      <c r="E26" s="49" t="s">
        <v>148</v>
      </c>
      <c r="K26" s="49" t="s">
        <v>149</v>
      </c>
      <c r="L26" s="49" t="s">
        <v>150</v>
      </c>
      <c r="M26" s="49" t="s">
        <v>151</v>
      </c>
      <c r="N26" s="49" t="s">
        <v>152</v>
      </c>
      <c r="O26" s="49" t="s">
        <v>153</v>
      </c>
      <c r="P26" s="49" t="s">
        <v>154</v>
      </c>
      <c r="Q26" s="49" t="s">
        <v>155</v>
      </c>
      <c r="S26" s="49" t="s">
        <v>154</v>
      </c>
      <c r="T26" s="49" t="s">
        <v>156</v>
      </c>
      <c r="V26" s="49" t="s">
        <v>157</v>
      </c>
      <c r="W26" s="49" t="s">
        <v>158</v>
      </c>
      <c r="X26" s="49" t="s">
        <v>159</v>
      </c>
      <c r="Y26" s="49" t="s">
        <v>160</v>
      </c>
      <c r="Z26" s="49" t="s">
        <v>161</v>
      </c>
      <c r="AA26" s="49" t="s">
        <v>162</v>
      </c>
      <c r="AB26" s="49" t="s">
        <v>202</v>
      </c>
      <c r="AC26" s="49" t="s">
        <v>163</v>
      </c>
    </row>
    <row r="28" spans="1:42">
      <c r="AB28" s="49" t="s">
        <v>164</v>
      </c>
      <c r="AC28" s="49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9" t="s">
        <v>165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197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198</v>
      </c>
      <c r="V24" s="49" t="s">
        <v>115</v>
      </c>
      <c r="W24" s="49" t="s">
        <v>116</v>
      </c>
      <c r="X24" s="49" t="s">
        <v>199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200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B25" s="49" t="s">
        <v>130</v>
      </c>
      <c r="C25" s="49" t="s">
        <v>44</v>
      </c>
      <c r="E25" s="49" t="s">
        <v>131</v>
      </c>
      <c r="K25" s="49" t="s">
        <v>132</v>
      </c>
      <c r="L25" s="49" t="s">
        <v>133</v>
      </c>
      <c r="M25" s="49" t="s">
        <v>134</v>
      </c>
      <c r="N25" s="49" t="s">
        <v>135</v>
      </c>
      <c r="O25" s="49" t="s">
        <v>136</v>
      </c>
      <c r="P25" s="49" t="s">
        <v>137</v>
      </c>
      <c r="Q25" s="49" t="s">
        <v>138</v>
      </c>
      <c r="S25" s="49" t="s">
        <v>137</v>
      </c>
      <c r="T25" s="49" t="s">
        <v>139</v>
      </c>
      <c r="V25" s="49" t="s">
        <v>140</v>
      </c>
      <c r="W25" s="49" t="s">
        <v>141</v>
      </c>
      <c r="X25" s="49" t="s">
        <v>142</v>
      </c>
      <c r="Y25" s="49" t="s">
        <v>143</v>
      </c>
      <c r="Z25" s="49" t="s">
        <v>144</v>
      </c>
      <c r="AA25" s="49" t="s">
        <v>145</v>
      </c>
      <c r="AB25" s="49" t="s">
        <v>201</v>
      </c>
      <c r="AC25" s="49" t="s">
        <v>146</v>
      </c>
    </row>
    <row r="26" spans="1:42">
      <c r="B26" s="49" t="s">
        <v>147</v>
      </c>
      <c r="C26" s="49" t="s">
        <v>45</v>
      </c>
      <c r="E26" s="49" t="s">
        <v>148</v>
      </c>
      <c r="K26" s="49" t="s">
        <v>149</v>
      </c>
      <c r="L26" s="49" t="s">
        <v>150</v>
      </c>
      <c r="M26" s="49" t="s">
        <v>151</v>
      </c>
      <c r="N26" s="49" t="s">
        <v>152</v>
      </c>
      <c r="O26" s="49" t="s">
        <v>153</v>
      </c>
      <c r="P26" s="49" t="s">
        <v>154</v>
      </c>
      <c r="Q26" s="49" t="s">
        <v>155</v>
      </c>
      <c r="S26" s="49" t="s">
        <v>154</v>
      </c>
      <c r="T26" s="49" t="s">
        <v>156</v>
      </c>
      <c r="V26" s="49" t="s">
        <v>157</v>
      </c>
      <c r="W26" s="49" t="s">
        <v>158</v>
      </c>
      <c r="X26" s="49" t="s">
        <v>159</v>
      </c>
      <c r="Y26" s="49" t="s">
        <v>160</v>
      </c>
      <c r="Z26" s="49" t="s">
        <v>161</v>
      </c>
      <c r="AA26" s="49" t="s">
        <v>162</v>
      </c>
      <c r="AB26" s="49" t="s">
        <v>202</v>
      </c>
      <c r="AC26" s="49" t="s">
        <v>163</v>
      </c>
    </row>
    <row r="28" spans="1:42">
      <c r="AB28" s="49" t="s">
        <v>164</v>
      </c>
      <c r="AC28" s="49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DA6D1-EB31-412E-85F4-618555C51F83}">
  <dimension ref="A1:E30"/>
  <sheetViews>
    <sheetView workbookViewId="0"/>
  </sheetViews>
  <sheetFormatPr defaultRowHeight="15"/>
  <sheetData>
    <row r="1" spans="1:5">
      <c r="A1" s="49" t="s">
        <v>168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206</v>
      </c>
    </row>
    <row r="4" spans="1:5">
      <c r="A4" s="49" t="s">
        <v>0</v>
      </c>
      <c r="B4" s="49" t="s">
        <v>6</v>
      </c>
      <c r="C4" s="49" t="s">
        <v>207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7D7B-1931-4EE8-9DF7-D4C890BC37AC}">
  <dimension ref="A1:AP29"/>
  <sheetViews>
    <sheetView workbookViewId="0"/>
  </sheetViews>
  <sheetFormatPr defaultRowHeight="15"/>
  <sheetData>
    <row r="1" spans="1:35">
      <c r="A1" s="49" t="s">
        <v>196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197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198</v>
      </c>
      <c r="V24" s="49" t="s">
        <v>115</v>
      </c>
      <c r="W24" s="49" t="s">
        <v>116</v>
      </c>
      <c r="X24" s="49" t="s">
        <v>199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200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A25" s="49" t="s">
        <v>166</v>
      </c>
      <c r="B25" s="49" t="s">
        <v>130</v>
      </c>
      <c r="C25" s="49" t="s">
        <v>43</v>
      </c>
      <c r="E25" s="49" t="s">
        <v>208</v>
      </c>
      <c r="K25" s="49" t="s">
        <v>170</v>
      </c>
      <c r="L25" s="49" t="s">
        <v>171</v>
      </c>
      <c r="M25" s="49" t="s">
        <v>132</v>
      </c>
      <c r="N25" s="49" t="s">
        <v>133</v>
      </c>
      <c r="O25" s="49" t="s">
        <v>134</v>
      </c>
      <c r="P25" s="49" t="s">
        <v>172</v>
      </c>
      <c r="R25" s="49" t="s">
        <v>135</v>
      </c>
      <c r="S25" s="49" t="s">
        <v>136</v>
      </c>
      <c r="T25" s="49" t="s">
        <v>138</v>
      </c>
      <c r="U25" s="49" t="s">
        <v>145</v>
      </c>
      <c r="V25" s="49" t="s">
        <v>173</v>
      </c>
      <c r="W25" s="49" t="s">
        <v>174</v>
      </c>
      <c r="X25" s="49" t="s">
        <v>204</v>
      </c>
      <c r="Y25" s="49" t="s">
        <v>137</v>
      </c>
      <c r="Z25" s="49" t="s">
        <v>139</v>
      </c>
      <c r="AA25" s="49" t="s">
        <v>140</v>
      </c>
      <c r="AB25" s="49" t="s">
        <v>141</v>
      </c>
      <c r="AC25" s="49" t="s">
        <v>205</v>
      </c>
      <c r="AD25" s="49" t="s">
        <v>146</v>
      </c>
      <c r="AE25" s="49" t="s">
        <v>175</v>
      </c>
      <c r="AF25" s="49" t="s">
        <v>146</v>
      </c>
      <c r="AG25" s="49" t="s">
        <v>72</v>
      </c>
      <c r="AH25" s="49" t="s">
        <v>143</v>
      </c>
      <c r="AI25" s="49" t="s">
        <v>73</v>
      </c>
      <c r="AJ25" s="49" t="s">
        <v>74</v>
      </c>
      <c r="AK25" s="49" t="s">
        <v>176</v>
      </c>
      <c r="AL25" s="49" t="s">
        <v>177</v>
      </c>
      <c r="AM25" s="49" t="s">
        <v>178</v>
      </c>
      <c r="AN25" s="49" t="s">
        <v>179</v>
      </c>
      <c r="AO25" s="49" t="s">
        <v>180</v>
      </c>
      <c r="AP25" s="49" t="s">
        <v>181</v>
      </c>
    </row>
    <row r="26" spans="1:42">
      <c r="B26" s="49" t="s">
        <v>147</v>
      </c>
      <c r="C26" s="49" t="s">
        <v>44</v>
      </c>
      <c r="E26" s="49" t="s">
        <v>131</v>
      </c>
      <c r="K26" s="49" t="s">
        <v>149</v>
      </c>
      <c r="L26" s="49" t="s">
        <v>150</v>
      </c>
      <c r="M26" s="49" t="s">
        <v>151</v>
      </c>
      <c r="N26" s="49" t="s">
        <v>152</v>
      </c>
      <c r="O26" s="49" t="s">
        <v>153</v>
      </c>
      <c r="P26" s="49" t="s">
        <v>154</v>
      </c>
      <c r="Q26" s="49" t="s">
        <v>155</v>
      </c>
      <c r="S26" s="49" t="s">
        <v>154</v>
      </c>
      <c r="T26" s="49" t="s">
        <v>156</v>
      </c>
      <c r="V26" s="49" t="s">
        <v>157</v>
      </c>
      <c r="W26" s="49" t="s">
        <v>158</v>
      </c>
      <c r="X26" s="49" t="s">
        <v>159</v>
      </c>
      <c r="Y26" s="49" t="s">
        <v>160</v>
      </c>
      <c r="Z26" s="49" t="s">
        <v>161</v>
      </c>
      <c r="AA26" s="49" t="s">
        <v>162</v>
      </c>
      <c r="AB26" s="49" t="s">
        <v>202</v>
      </c>
      <c r="AC26" s="49" t="s">
        <v>163</v>
      </c>
    </row>
    <row r="27" spans="1:42">
      <c r="B27" s="49" t="s">
        <v>182</v>
      </c>
      <c r="C27" s="49" t="s">
        <v>45</v>
      </c>
      <c r="E27" s="49" t="s">
        <v>148</v>
      </c>
      <c r="K27" s="49" t="s">
        <v>183</v>
      </c>
      <c r="L27" s="49" t="s">
        <v>184</v>
      </c>
      <c r="M27" s="49" t="s">
        <v>185</v>
      </c>
      <c r="N27" s="49" t="s">
        <v>186</v>
      </c>
      <c r="O27" s="49" t="s">
        <v>187</v>
      </c>
      <c r="P27" s="49" t="s">
        <v>188</v>
      </c>
      <c r="Q27" s="49" t="s">
        <v>189</v>
      </c>
      <c r="S27" s="49" t="s">
        <v>188</v>
      </c>
      <c r="T27" s="49" t="s">
        <v>190</v>
      </c>
      <c r="V27" s="49" t="s">
        <v>191</v>
      </c>
      <c r="W27" s="49" t="s">
        <v>192</v>
      </c>
      <c r="X27" s="49" t="s">
        <v>209</v>
      </c>
      <c r="Y27" s="49" t="s">
        <v>193</v>
      </c>
      <c r="Z27" s="49" t="s">
        <v>210</v>
      </c>
      <c r="AA27" s="49" t="s">
        <v>194</v>
      </c>
      <c r="AB27" s="49" t="s">
        <v>211</v>
      </c>
      <c r="AC27" s="49" t="s">
        <v>195</v>
      </c>
    </row>
    <row r="29" spans="1:42">
      <c r="AB29" s="49" t="s">
        <v>212</v>
      </c>
      <c r="AC29" s="49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2025-06-02T09:48:54Z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