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BDA50417-6468-4D2E-BA41-032DE9536A4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Y24" i="2"/>
  <c r="Z24" i="2"/>
  <c r="AA24" i="2"/>
  <c r="AC24" i="2"/>
  <c r="AE24" i="2"/>
  <c r="AH24" i="2"/>
  <c r="AI24" i="2"/>
  <c r="AK24" i="2"/>
  <c r="AL24" i="2"/>
  <c r="E25" i="2"/>
  <c r="K25" i="2"/>
  <c r="L25" i="2"/>
  <c r="O25" i="2"/>
  <c r="Q25" i="2"/>
  <c r="R25" i="2"/>
  <c r="S25" i="2"/>
  <c r="T25" i="2"/>
  <c r="Y25" i="2"/>
  <c r="Z25" i="2"/>
  <c r="AA25" i="2"/>
  <c r="AB25" i="2"/>
  <c r="AC25" i="2"/>
  <c r="AE25" i="2"/>
  <c r="AF25" i="2"/>
  <c r="AG25" i="2"/>
  <c r="E26" i="2"/>
  <c r="K26" i="2"/>
  <c r="L26" i="2"/>
  <c r="O26" i="2"/>
  <c r="Q26" i="2"/>
  <c r="R26" i="2"/>
  <c r="S26" i="2"/>
  <c r="T26" i="2"/>
  <c r="Y26" i="2"/>
  <c r="Z26" i="2"/>
  <c r="AA26" i="2"/>
  <c r="AB26" i="2"/>
  <c r="AC26" i="2"/>
  <c r="AF26" i="2"/>
  <c r="AG26" i="2"/>
  <c r="D5" i="1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9" i="1"/>
  <c r="E11" i="2" s="1"/>
  <c r="C5" i="1"/>
  <c r="E12" i="2" s="1"/>
  <c r="C4" i="1"/>
  <c r="C3" i="1"/>
  <c r="C8" i="1" s="1"/>
  <c r="B26" i="2" l="1"/>
  <c r="B25" i="2"/>
  <c r="I6" i="2"/>
  <c r="D4" i="2"/>
  <c r="E4" i="2" s="1"/>
  <c r="I5" i="2"/>
  <c r="D5" i="2"/>
  <c r="D6" i="2"/>
  <c r="E6" i="2" s="1"/>
  <c r="E5" i="2" l="1"/>
  <c r="B24" i="2"/>
</calcChain>
</file>

<file path=xl/sharedStrings.xml><?xml version="1.0" encoding="utf-8"?>
<sst xmlns="http://schemas.openxmlformats.org/spreadsheetml/2006/main" count="878" uniqueCount="199">
  <si>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</si>
  <si>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</si>
  <si>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</si>
  <si>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</si>
  <si>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</si>
  <si>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</si>
  <si>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</si>
  <si>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</si>
  <si>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</si>
  <si>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</si>
  <si>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</si>
  <si>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</si>
  <si>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</si>
  <si>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</si>
  <si>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</si>
  <si>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</si>
  <si>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</si>
  <si>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</si>
  <si>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</si>
  <si>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</si>
  <si>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</si>
  <si>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</si>
  <si>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</si>
  <si>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</si>
  <si>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</si>
  <si>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</si>
  <si>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</si>
  <si>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</si>
  <si>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</si>
  <si>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</si>
  <si>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</si>
  <si>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</si>
  <si>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</si>
  <si>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</si>
  <si>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</si>
  <si>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</si>
  <si>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</si>
  <si>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</si>
  <si>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</si>
  <si>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</si>
  <si>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</si>
  <si>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</si>
  <si>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</si>
  <si>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</si>
  <si>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</si>
  <si>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</si>
  <si>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</si>
  <si>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</si>
  <si>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</si>
  <si>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</si>
  <si>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</si>
  <si>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</si>
  <si>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</si>
  <si>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</si>
  <si>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</si>
  <si>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</si>
  <si>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</si>
  <si>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</si>
  <si>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</si>
  <si>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</si>
  <si>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</si>
  <si>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</si>
  <si>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</si>
  <si>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</si>
  <si>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</si>
  <si>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</si>
  <si>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</si>
  <si>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</si>
  <si>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</si>
  <si>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</si>
  <si>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</si>
  <si>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</si>
  <si>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</si>
  <si>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</si>
  <si>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</si>
  <si>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</si>
  <si>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</si>
  <si>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</si>
  <si>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</si>
  <si>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</si>
  <si>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</si>
  <si>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</si>
  <si>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</si>
  <si>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</si>
  <si>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</si>
  <si>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</si>
  <si>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</si>
  <si>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</si>
  <si>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</si>
  <si>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</si>
  <si>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</si>
  <si>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</si>
  <si>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</si>
  <si>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</si>
  <si>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</si>
  <si>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</si>
  <si>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</si>
  <si>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</si>
  <si>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</si>
  <si>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</si>
  <si>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</si>
  <si>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</si>
  <si>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</si>
  <si>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</si>
  <si>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</si>
  <si>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</si>
  <si>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</si>
  <si>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</si>
  <si>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</si>
  <si>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</si>
  <si>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</si>
  <si>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</si>
  <si>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</si>
  <si>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</si>
  <si>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</si>
  <si>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</si>
  <si>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</si>
  <si>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</si>
  <si>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</si>
  <si>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</si>
  <si>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</si>
  <si>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</si>
  <si>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</si>
  <si>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</si>
  <si>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</si>
  <si>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</si>
  <si>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</si>
  <si>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</si>
  <si>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</si>
  <si>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</si>
  <si>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</si>
  <si>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</si>
  <si>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</si>
  <si>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</si>
  <si>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</si>
  <si>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</si>
  <si>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</si>
  <si>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</si>
  <si>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</si>
  <si>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</si>
  <si>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</si>
  <si>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</si>
  <si>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</si>
  <si>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</si>
  <si>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</si>
  <si>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</si>
  <si>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</si>
  <si>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</si>
  <si>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</si>
  <si>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</si>
  <si>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</si>
  <si>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</si>
  <si>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</si>
  <si>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</si>
  <si>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</si>
  <si>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</si>
  <si>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</si>
  <si>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</si>
  <si>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</si>
  <si>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</si>
  <si>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</si>
  <si>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</si>
  <si>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</si>
  <si>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</si>
  <si>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</si>
  <si>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</si>
  <si>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</si>
  <si>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</si>
  <si>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</si>
  <si>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</si>
  <si>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</si>
  <si>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</si>
  <si>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</si>
  <si>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</si>
  <si>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</si>
  <si>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</si>
  <si>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</si>
  <si>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</si>
  <si>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</si>
  <si>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</si>
  <si>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</si>
  <si>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</si>
  <si>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</si>
  <si>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</si>
  <si>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</si>
  <si>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</si>
  <si>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</si>
  <si>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</si>
  <si>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</si>
  <si>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</si>
  <si>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</si>
  <si>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</si>
  <si>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</si>
  <si>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</si>
  <si>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="01/05/2025"</t>
  </si>
  <si>
    <t>="31/05/2025"</t>
  </si>
  <si>
    <t>Perpetual</t>
  </si>
  <si>
    <t>NUHS Cluster</t>
  </si>
  <si>
    <t>UIC PO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</si>
</sst>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"01/05/2025"</f>
        <v>01/05/2025</v>
      </c>
    </row>
    <row r="4" spans="1:6">
      <c r="A4" s="1" t="s">
        <v>0</v>
      </c>
      <c r="B4" s="4" t="s">
        <v>6</v>
      </c>
      <c r="C4" s="5" t="str">
        <f>"31/05/2025"</f>
        <v>31/05/2025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01/May/2025..31/May/2025</v>
      </c>
    </row>
    <row r="9" spans="1:6">
      <c r="A9" s="1" t="s">
        <v>9</v>
      </c>
      <c r="C9" s="3" t="str">
        <f>TEXT($C$3,"yyyyMMdd") &amp; ".." &amp; TEXT($C$4,"yyyyMMdd")</f>
        <v>20250501..20250531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0EEE-6AD9-4316-B7CD-E79FDAFFD369}">
  <dimension ref="A1:AT28"/>
  <sheetViews>
    <sheetView workbookViewId="0"/>
  </sheetViews>
  <sheetFormatPr defaultRowHeight="15"/>
  <sheetData>
    <row r="1" spans="1:46">
      <c r="A1" s="65" t="s">
        <v>187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188</v>
      </c>
      <c r="V24" s="65" t="s">
        <v>135</v>
      </c>
      <c r="W24" s="65" t="s">
        <v>136</v>
      </c>
      <c r="X24" s="65" t="s">
        <v>189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190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B25" s="65" t="s">
        <v>149</v>
      </c>
      <c r="C25" s="65" t="s">
        <v>49</v>
      </c>
      <c r="E25" s="65" t="s">
        <v>150</v>
      </c>
      <c r="K25" s="65" t="s">
        <v>151</v>
      </c>
      <c r="L25" s="65" t="s">
        <v>152</v>
      </c>
      <c r="O25" s="65" t="s">
        <v>153</v>
      </c>
      <c r="Q25" s="65" t="s">
        <v>154</v>
      </c>
      <c r="R25" s="65" t="s">
        <v>155</v>
      </c>
      <c r="S25" s="65" t="s">
        <v>156</v>
      </c>
      <c r="T25" s="65" t="s">
        <v>157</v>
      </c>
      <c r="V25" s="65" t="s">
        <v>78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191</v>
      </c>
      <c r="AE25" s="65" t="s">
        <v>162</v>
      </c>
      <c r="AI25" s="65" t="s">
        <v>163</v>
      </c>
      <c r="AJ25" s="65" t="s">
        <v>164</v>
      </c>
      <c r="AK25" s="65" t="s">
        <v>165</v>
      </c>
    </row>
    <row r="26" spans="1:43">
      <c r="B26" s="65" t="s">
        <v>166</v>
      </c>
      <c r="C26" s="65" t="s">
        <v>50</v>
      </c>
      <c r="E26" s="65" t="s">
        <v>167</v>
      </c>
      <c r="K26" s="65" t="s">
        <v>168</v>
      </c>
      <c r="L26" s="65" t="s">
        <v>169</v>
      </c>
      <c r="O26" s="65" t="s">
        <v>170</v>
      </c>
      <c r="Q26" s="65" t="s">
        <v>171</v>
      </c>
      <c r="R26" s="65" t="s">
        <v>172</v>
      </c>
      <c r="S26" s="65" t="s">
        <v>173</v>
      </c>
      <c r="T26" s="65" t="s">
        <v>174</v>
      </c>
      <c r="V26" s="65" t="s">
        <v>78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192</v>
      </c>
      <c r="AE26" s="65" t="s">
        <v>179</v>
      </c>
      <c r="AJ26" s="65" t="s">
        <v>180</v>
      </c>
      <c r="AK26" s="65" t="s">
        <v>181</v>
      </c>
    </row>
    <row r="28" spans="1:43">
      <c r="AD28" s="65" t="s">
        <v>182</v>
      </c>
      <c r="AE28" s="65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5"/>
  <sheetViews>
    <sheetView tabSelected="1" topLeftCell="K19" zoomScale="85" zoomScaleNormal="85" workbookViewId="0">
      <selection activeCell="AA47" sqref="AA4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8.85546875" style="4" bestFit="1" customWidth="1"/>
    <col min="18" max="18" width="11.85546875" style="4" bestFit="1" customWidth="1"/>
    <col min="19" max="19" width="21" style="4" bestFit="1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17.85546875" style="67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32.28515625" style="19" bestFit="1" customWidth="1"/>
    <col min="30" max="30" width="8.5703125" style="4" customWidth="1"/>
    <col min="31" max="31" width="9.7109375" style="4" customWidth="1"/>
    <col min="32" max="32" width="10.7109375" style="4" bestFit="1" customWidth="1"/>
    <col min="33" max="33" width="18.28515625" style="4" bestFit="1" customWidth="1"/>
    <col min="34" max="34" width="10.5703125" style="4" bestFit="1" customWidth="1"/>
    <col min="35" max="35" width="61.140625" style="38" customWidth="1"/>
    <col min="36" max="36" width="33.5703125" style="38" customWidth="1"/>
    <col min="37" max="37" width="7.28515625" style="4" customWidth="1"/>
    <col min="38" max="38" width="18.425781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6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4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4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4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20250501..20250531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68"/>
      <c r="AC18" s="29"/>
      <c r="AI18" s="39"/>
      <c r="AJ18" s="39"/>
      <c r="AL18" s="26"/>
      <c r="AM18" s="26"/>
      <c r="AN18" s="26"/>
    </row>
    <row r="20" spans="1:47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9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7" s="43" customFormat="1" ht="18.75">
      <c r="A21" s="42"/>
      <c r="B21" s="42"/>
      <c r="I21" s="44"/>
      <c r="K21" s="72" t="s">
        <v>197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</row>
    <row r="22" spans="1:47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9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7" s="55" customFormat="1" ht="110.25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198</v>
      </c>
      <c r="V23" s="50" t="s">
        <v>17</v>
      </c>
      <c r="W23" s="50" t="s">
        <v>79</v>
      </c>
      <c r="X23" s="70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83</v>
      </c>
      <c r="AE23" s="50" t="s">
        <v>84</v>
      </c>
      <c r="AF23" s="49" t="s">
        <v>85</v>
      </c>
      <c r="AG23" s="49" t="s">
        <v>86</v>
      </c>
      <c r="AH23" s="52" t="s">
        <v>87</v>
      </c>
      <c r="AI23" s="53" t="s">
        <v>88</v>
      </c>
      <c r="AJ23" s="53" t="s">
        <v>89</v>
      </c>
      <c r="AK23" s="53" t="s">
        <v>90</v>
      </c>
      <c r="AL23" s="53" t="s">
        <v>91</v>
      </c>
      <c r="AM23" s="53" t="s">
        <v>92</v>
      </c>
      <c r="AN23" s="53"/>
    </row>
    <row r="24" spans="1:47">
      <c r="B24" s="1" t="str">
        <f>IF(K24="","Hide","Show")</f>
        <v>Show</v>
      </c>
      <c r="C24" s="4" t="s">
        <v>48</v>
      </c>
      <c r="E24" s="12" t="str">
        <f>"""UICACS"","""",""SQL="",""2=DOCNUM"",""33038944"",""14=CUSTREF"",""7562002072"",""14=U_CUSTREF"",""7562002072"",""15=DOCDATE"",""28/5/2025"",""15=TAXDATE"",""28/5/2025"",""14=CARDCODE"",""CA0362-SGD"",""14=CARDNAME"",""ALEXANDRA HOSPITAL"",""14=ITEMCODE"",""MS7NQ-01782GLP"",""14=ITEMNAME"",""MS"&amp;" SQL SERVER STANDARD CORE 2022 SLNG 2L"",""10=QUANTITY"",""2.000000"",""14=U_PONO"",""957048"",""15=U_PODATE"",""17/2/2025"",""10=U_TLINTCOS"",""0.000000"",""2=SLPCODE"",""101"",""14=SLPNAME"",""E0001-MM"",""14=MEMO"",""MELIZA MARQUEZ"",""14=CONTACTNAME"",""mmd_receiving_AH@nuhs.edu.sg"""&amp;",""10=LINETOTAL"",""7240.740000"",""14=U_ENR"","""",""14=U_MSENR"",""S7138270"",""14=U_MSPCN"",""871D43D1"",""14=ADDRESS2"",""MMD STORE_x000D_ALEXANDRA HOSPITAL BLOCK 21- 378 ALEXANDRA ROAD- MA office. Starting Block Level 2  SINGAPORE 159964_x000D_Parthiban_Kuppusamy_x000D_TEL: _x000D_FAX: _x000D_EMAIL"&amp;": Parthiban_Kuppusamy@nuhs.edu.sg"""</f>
        <v>"UICACS","","SQL=","2=DOCNUM","33038944","14=CUSTREF","7562002072","14=U_CUSTREF","7562002072","15=DOCDATE","28/5/2025","15=TAXDATE","28/5/2025","14=CARDCODE","CA0362-SGD","14=CARDNAME","ALEXANDRA HOSPITAL","14=ITEMCODE","MS7NQ-01782GLP","14=ITEMNAME","MS SQL SERVER STANDARD CORE 2022 SLNG 2L","10=QUANTITY","2.000000","14=U_PONO","957048","15=U_PODATE","17/2/2025","10=U_TLINTCOS","0.000000","2=SLPCODE","101","14=SLPNAME","E0001-MM","14=MEMO","MELIZA MARQUEZ","14=CONTACTNAME","mmd_receiving_AH@nuhs.edu.sg","10=LINETOTAL","7240.740000","14=U_ENR","","14=U_MSENR","S7138270","14=U_MSPCN","871D43D1","14=ADDRESS2","MMD STORE_x000D_ALEXANDRA HOSPITAL BLOCK 21- 378 ALEXANDRA ROAD- MA office. Starting Block Level 2  SINGAPORE 159964_x000D_Parthiban_Kuppusamy_x000D_TEL: _x000D_FAX: _x000D_EMAIL: Parthiban_Kuppusamy@nuhs.edu.sg"</v>
      </c>
      <c r="K24" s="21">
        <f>MONTH(N24)</f>
        <v>5</v>
      </c>
      <c r="L24" s="21">
        <f>YEAR(N24)</f>
        <v>2025</v>
      </c>
      <c r="M24" s="21">
        <v>33038944</v>
      </c>
      <c r="N24" s="41">
        <v>45805</v>
      </c>
      <c r="O24" s="21" t="str">
        <f>"S7138270"</f>
        <v>S7138270</v>
      </c>
      <c r="P24" s="4" t="str">
        <f>"871D43D1"</f>
        <v>871D43D1</v>
      </c>
      <c r="Q24" s="4" t="s">
        <v>78</v>
      </c>
      <c r="R24" s="4" t="str">
        <f>"CA0362-SGD"</f>
        <v>CA0362-SGD</v>
      </c>
      <c r="S24" s="4" t="str">
        <f>"ALEXANDRA HOSPITAL"</f>
        <v>ALEXANDRA HOSPITAL</v>
      </c>
      <c r="T24" s="3" t="str">
        <f>"7562002072"</f>
        <v>7562002072</v>
      </c>
      <c r="U24" s="3" t="str">
        <f>"957048"</f>
        <v>957048</v>
      </c>
      <c r="V24" s="47">
        <v>45796</v>
      </c>
      <c r="W24" s="47">
        <v>45805</v>
      </c>
      <c r="X24" s="71">
        <v>2</v>
      </c>
      <c r="Y24" s="48" t="str">
        <f>"MS7NQ-01782GLP"</f>
        <v>MS7NQ-01782GLP</v>
      </c>
      <c r="Z24" s="4" t="str">
        <f>"MS SQL SERVER STANDARD CORE 2022 SLNG 2L"</f>
        <v>MS SQL SERVER STANDARD CORE 2022 SLNG 2L</v>
      </c>
      <c r="AA24" s="4" t="str">
        <f>"MELIZA MARQUEZ"</f>
        <v>MELIZA MARQUEZ</v>
      </c>
      <c r="AB24" s="60">
        <v>2</v>
      </c>
      <c r="AC24" s="48" t="str">
        <f>"mmd_receiving_AH@nuhs.edu.sg"</f>
        <v>mmd_receiving_AH@nuhs.edu.sg</v>
      </c>
      <c r="AD24" s="63" t="s">
        <v>93</v>
      </c>
      <c r="AE24" s="51" t="str">
        <f>"MMD STORE_x000D_ALEXANDRA HOSPITAL BLOCK 21- 378 ALEXANDRA ROAD- MA office. Starting Block Level 2  SINGAPORE 159964_x000D_Parthiban_Kuppusamy_x000D_TEL: _x000D_FAX: _x000D_EMAIL: Parthiban_Kuppusamy@nuhs.edu.sg"</f>
        <v>MMD STORE_x000D_ALEXANDRA HOSPITAL BLOCK 21- 378 ALEXANDRA ROAD- MA office. Starting Block Level 2  SINGAPORE 159964_x000D_Parthiban_Kuppusamy_x000D_TEL: _x000D_FAX: _x000D_EMAIL: Parthiban_Kuppusamy@nuhs.edu.sg</v>
      </c>
      <c r="AF24" s="61" t="s">
        <v>78</v>
      </c>
      <c r="AG24" s="5" t="s">
        <v>94</v>
      </c>
      <c r="AH24" s="4" t="str">
        <f>"MS7NQ-01782GLP"</f>
        <v>MS7NQ-01782GLP</v>
      </c>
      <c r="AI24" s="4" t="str">
        <f>"MS SQL SERVER STANDARD CORE 2022 SLNG 2L"</f>
        <v>MS SQL SERVER STANDARD CORE 2022 SLNG 2L</v>
      </c>
      <c r="AJ24" s="21" t="s">
        <v>196</v>
      </c>
      <c r="AK24" s="4" t="str">
        <f>"-"</f>
        <v>-</v>
      </c>
      <c r="AL24" s="21" t="str">
        <f>"-"</f>
        <v>-</v>
      </c>
    </row>
    <row r="25" spans="1:47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1" t="str">
        <f>""</f>
        <v/>
      </c>
      <c r="M25" s="5"/>
      <c r="N25" s="41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V25" s="3" t="s">
        <v>78</v>
      </c>
      <c r="W25" s="5"/>
      <c r="Y25" s="5" t="str">
        <f>""</f>
        <v/>
      </c>
      <c r="Z25" s="4" t="str">
        <f>""</f>
        <v/>
      </c>
      <c r="AA25" s="4" t="str">
        <f>""</f>
        <v/>
      </c>
      <c r="AB25" s="4" t="str">
        <f>""</f>
        <v/>
      </c>
      <c r="AC25" s="19" t="str">
        <f>""</f>
        <v/>
      </c>
      <c r="AD25" s="40"/>
      <c r="AE25" s="17" t="str">
        <f>""</f>
        <v/>
      </c>
      <c r="AF25" s="17" t="str">
        <f>""</f>
        <v/>
      </c>
      <c r="AG25" s="5" t="str">
        <f>""</f>
        <v/>
      </c>
    </row>
    <row r="26" spans="1:47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78</v>
      </c>
      <c r="W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9" t="str">
        <f>""</f>
        <v/>
      </c>
      <c r="AD26" s="40"/>
      <c r="AE26" s="17"/>
      <c r="AF26" s="17" t="str">
        <f>""</f>
        <v/>
      </c>
      <c r="AG26" s="5" t="str">
        <f>""</f>
        <v/>
      </c>
    </row>
    <row r="27" spans="1:47">
      <c r="AD27" s="40"/>
      <c r="AG27" s="5"/>
    </row>
    <row r="28" spans="1:47">
      <c r="AQ28" s="15"/>
    </row>
    <row r="29" spans="1:47">
      <c r="AR29" s="15"/>
    </row>
    <row r="30" spans="1:47">
      <c r="AS30" s="15"/>
    </row>
    <row r="31" spans="1:47">
      <c r="AT31" s="15"/>
    </row>
    <row r="32" spans="1:47">
      <c r="AU32" s="15"/>
    </row>
    <row r="33" spans="48:50">
      <c r="AV33" s="15"/>
    </row>
    <row r="34" spans="48:50">
      <c r="AW34" s="15"/>
    </row>
    <row r="35" spans="48:50">
      <c r="AX35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2" t="s">
        <v>95</v>
      </c>
      <c r="C6" s="62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5" t="s">
        <v>107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194</v>
      </c>
    </row>
    <row r="4" spans="1:5">
      <c r="A4" s="65" t="s">
        <v>0</v>
      </c>
      <c r="B4" s="65" t="s">
        <v>6</v>
      </c>
      <c r="C4" s="65" t="s">
        <v>195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5" t="s">
        <v>107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194</v>
      </c>
    </row>
    <row r="4" spans="1:5">
      <c r="A4" s="65" t="s">
        <v>0</v>
      </c>
      <c r="B4" s="65" t="s">
        <v>6</v>
      </c>
      <c r="C4" s="65" t="s">
        <v>195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5" t="s">
        <v>183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188</v>
      </c>
      <c r="V24" s="65" t="s">
        <v>135</v>
      </c>
      <c r="W24" s="65" t="s">
        <v>136</v>
      </c>
      <c r="X24" s="65" t="s">
        <v>189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190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B25" s="65" t="s">
        <v>149</v>
      </c>
      <c r="C25" s="65" t="s">
        <v>49</v>
      </c>
      <c r="E25" s="65" t="s">
        <v>150</v>
      </c>
      <c r="K25" s="65" t="s">
        <v>151</v>
      </c>
      <c r="L25" s="65" t="s">
        <v>152</v>
      </c>
      <c r="O25" s="65" t="s">
        <v>153</v>
      </c>
      <c r="Q25" s="65" t="s">
        <v>154</v>
      </c>
      <c r="R25" s="65" t="s">
        <v>155</v>
      </c>
      <c r="S25" s="65" t="s">
        <v>156</v>
      </c>
      <c r="T25" s="65" t="s">
        <v>157</v>
      </c>
      <c r="V25" s="65" t="s">
        <v>78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191</v>
      </c>
      <c r="AE25" s="65" t="s">
        <v>162</v>
      </c>
      <c r="AI25" s="65" t="s">
        <v>163</v>
      </c>
      <c r="AJ25" s="65" t="s">
        <v>164</v>
      </c>
      <c r="AK25" s="65" t="s">
        <v>165</v>
      </c>
    </row>
    <row r="26" spans="1:43">
      <c r="B26" s="65" t="s">
        <v>166</v>
      </c>
      <c r="C26" s="65" t="s">
        <v>50</v>
      </c>
      <c r="E26" s="65" t="s">
        <v>167</v>
      </c>
      <c r="K26" s="65" t="s">
        <v>168</v>
      </c>
      <c r="L26" s="65" t="s">
        <v>169</v>
      </c>
      <c r="O26" s="65" t="s">
        <v>170</v>
      </c>
      <c r="Q26" s="65" t="s">
        <v>171</v>
      </c>
      <c r="R26" s="65" t="s">
        <v>172</v>
      </c>
      <c r="S26" s="65" t="s">
        <v>173</v>
      </c>
      <c r="T26" s="65" t="s">
        <v>174</v>
      </c>
      <c r="V26" s="65" t="s">
        <v>78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192</v>
      </c>
      <c r="AE26" s="65" t="s">
        <v>179</v>
      </c>
      <c r="AJ26" s="65" t="s">
        <v>180</v>
      </c>
      <c r="AK26" s="65" t="s">
        <v>181</v>
      </c>
    </row>
    <row r="28" spans="1:43">
      <c r="AD28" s="65" t="s">
        <v>182</v>
      </c>
      <c r="AE28" s="65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5" t="s">
        <v>183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188</v>
      </c>
      <c r="V24" s="65" t="s">
        <v>135</v>
      </c>
      <c r="W24" s="65" t="s">
        <v>136</v>
      </c>
      <c r="X24" s="65" t="s">
        <v>189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190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B25" s="65" t="s">
        <v>149</v>
      </c>
      <c r="C25" s="65" t="s">
        <v>49</v>
      </c>
      <c r="E25" s="65" t="s">
        <v>150</v>
      </c>
      <c r="K25" s="65" t="s">
        <v>151</v>
      </c>
      <c r="L25" s="65" t="s">
        <v>152</v>
      </c>
      <c r="O25" s="65" t="s">
        <v>153</v>
      </c>
      <c r="Q25" s="65" t="s">
        <v>154</v>
      </c>
      <c r="R25" s="65" t="s">
        <v>155</v>
      </c>
      <c r="S25" s="65" t="s">
        <v>156</v>
      </c>
      <c r="T25" s="65" t="s">
        <v>157</v>
      </c>
      <c r="V25" s="65" t="s">
        <v>78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191</v>
      </c>
      <c r="AE25" s="65" t="s">
        <v>162</v>
      </c>
      <c r="AI25" s="65" t="s">
        <v>163</v>
      </c>
      <c r="AJ25" s="65" t="s">
        <v>164</v>
      </c>
      <c r="AK25" s="65" t="s">
        <v>165</v>
      </c>
    </row>
    <row r="26" spans="1:43">
      <c r="B26" s="65" t="s">
        <v>166</v>
      </c>
      <c r="C26" s="65" t="s">
        <v>50</v>
      </c>
      <c r="E26" s="65" t="s">
        <v>167</v>
      </c>
      <c r="K26" s="65" t="s">
        <v>168</v>
      </c>
      <c r="L26" s="65" t="s">
        <v>169</v>
      </c>
      <c r="O26" s="65" t="s">
        <v>170</v>
      </c>
      <c r="Q26" s="65" t="s">
        <v>171</v>
      </c>
      <c r="R26" s="65" t="s">
        <v>172</v>
      </c>
      <c r="S26" s="65" t="s">
        <v>173</v>
      </c>
      <c r="T26" s="65" t="s">
        <v>174</v>
      </c>
      <c r="V26" s="65" t="s">
        <v>78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192</v>
      </c>
      <c r="AE26" s="65" t="s">
        <v>179</v>
      </c>
      <c r="AJ26" s="65" t="s">
        <v>180</v>
      </c>
      <c r="AK26" s="65" t="s">
        <v>181</v>
      </c>
    </row>
    <row r="28" spans="1:43">
      <c r="AD28" s="65" t="s">
        <v>182</v>
      </c>
      <c r="AE28" s="65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CE95-CB82-4C90-8BB2-D411E4551554}">
  <dimension ref="A1:E15"/>
  <sheetViews>
    <sheetView workbookViewId="0"/>
  </sheetViews>
  <sheetFormatPr defaultRowHeight="15"/>
  <sheetData>
    <row r="1" spans="1:5">
      <c r="A1" s="65" t="s">
        <v>185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194</v>
      </c>
    </row>
    <row r="4" spans="1:5">
      <c r="A4" s="65" t="s">
        <v>0</v>
      </c>
      <c r="B4" s="65" t="s">
        <v>6</v>
      </c>
      <c r="C4" s="65" t="s">
        <v>195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2025-06-05T08:47:20Z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