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5\"/>
    </mc:Choice>
  </mc:AlternateContent>
  <xr:revisionPtr revIDLastSave="0" documentId="8_{374BA928-124A-4927-AFCD-795615DE17C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2" i="2" l="1"/>
  <c r="AC32" i="2"/>
  <c r="X32" i="2"/>
  <c r="L32" i="2"/>
  <c r="K32" i="2"/>
  <c r="AH31" i="2"/>
  <c r="AC31" i="2"/>
  <c r="X31" i="2"/>
  <c r="L31" i="2"/>
  <c r="K31" i="2"/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AP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AP25" i="2"/>
  <c r="E26" i="2"/>
  <c r="K26" i="2"/>
  <c r="B26" i="2" s="1"/>
  <c r="L26" i="2"/>
  <c r="O26" i="2"/>
  <c r="P26" i="2"/>
  <c r="R26" i="2"/>
  <c r="S26" i="2"/>
  <c r="T26" i="2"/>
  <c r="U26" i="2"/>
  <c r="X26" i="2"/>
  <c r="Y26" i="2"/>
  <c r="Z26" i="2"/>
  <c r="AA26" i="2"/>
  <c r="AC26" i="2"/>
  <c r="AE26" i="2"/>
  <c r="AH26" i="2"/>
  <c r="AK26" i="2"/>
  <c r="AL26" i="2"/>
  <c r="AP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C27" i="2"/>
  <c r="AE27" i="2"/>
  <c r="AH27" i="2"/>
  <c r="AK27" i="2"/>
  <c r="AL27" i="2"/>
  <c r="AP27" i="2"/>
  <c r="E28" i="2"/>
  <c r="K28" i="2"/>
  <c r="L28" i="2"/>
  <c r="O28" i="2"/>
  <c r="P28" i="2"/>
  <c r="R28" i="2"/>
  <c r="S28" i="2"/>
  <c r="T28" i="2"/>
  <c r="U28" i="2"/>
  <c r="X28" i="2"/>
  <c r="Y28" i="2"/>
  <c r="Z28" i="2"/>
  <c r="AA28" i="2"/>
  <c r="AC28" i="2"/>
  <c r="AE28" i="2"/>
  <c r="AH28" i="2"/>
  <c r="AK28" i="2"/>
  <c r="AL28" i="2"/>
  <c r="AP28" i="2"/>
  <c r="E29" i="2"/>
  <c r="K29" i="2"/>
  <c r="L29" i="2"/>
  <c r="M29" i="2"/>
  <c r="N29" i="2"/>
  <c r="O29" i="2"/>
  <c r="P29" i="2"/>
  <c r="Q29" i="2"/>
  <c r="S29" i="2"/>
  <c r="T29" i="2"/>
  <c r="V29" i="2"/>
  <c r="W29" i="2"/>
  <c r="AB29" i="2" s="1"/>
  <c r="X29" i="2"/>
  <c r="Y29" i="2"/>
  <c r="Z29" i="2"/>
  <c r="AA29" i="2"/>
  <c r="AC29" i="2"/>
  <c r="E30" i="2"/>
  <c r="K30" i="2"/>
  <c r="L30" i="2"/>
  <c r="M30" i="2"/>
  <c r="N30" i="2"/>
  <c r="O30" i="2"/>
  <c r="P30" i="2"/>
  <c r="Q30" i="2"/>
  <c r="S30" i="2"/>
  <c r="T30" i="2"/>
  <c r="V30" i="2"/>
  <c r="W30" i="2"/>
  <c r="X30" i="2"/>
  <c r="Y30" i="2"/>
  <c r="Z30" i="2"/>
  <c r="AA30" i="2"/>
  <c r="AC30" i="2"/>
  <c r="AB30" i="2" s="1"/>
  <c r="D5" i="1"/>
  <c r="B8" i="89"/>
  <c r="B7" i="89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5" i="2" l="1"/>
  <c r="B27" i="2"/>
  <c r="B28" i="2"/>
  <c r="I6" i="2"/>
  <c r="I5" i="2"/>
  <c r="D4" i="2"/>
  <c r="E4" i="2" s="1"/>
  <c r="D6" i="2"/>
  <c r="E6" i="2" s="1"/>
  <c r="D5" i="2"/>
  <c r="E5" i="2" l="1"/>
  <c r="B30" i="2"/>
  <c r="B29" i="2"/>
  <c r="B24" i="2"/>
</calcChain>
</file>

<file path=xl/sharedStrings.xml><?xml version="1.0" encoding="utf-8"?>
<sst xmlns="http://schemas.openxmlformats.org/spreadsheetml/2006/main" count="1039" uniqueCount="322">
  <si>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</si>
  <si>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</si>
  <si>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</si>
  <si>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</si>
  <si>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</si>
  <si>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</si>
  <si>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</si>
  <si>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</si>
  <si>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</si>
  <si>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</si>
  <si>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</si>
  <si>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</si>
  <si>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</si>
  <si>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</si>
  <si>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</si>
  <si>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</si>
  <si>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</si>
  <si>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</si>
  <si>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</si>
  <si>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</si>
  <si>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</si>
  <si>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</si>
  <si>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</si>
  <si>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</si>
  <si>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</si>
  <si>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</si>
  <si>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</si>
  <si>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</si>
  <si>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</si>
  <si>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</si>
  <si>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</si>
  <si>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</si>
  <si>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</si>
  <si>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</si>
  <si>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</si>
  <si>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</si>
  <si>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</si>
  <si>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</si>
  <si>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</si>
  <si>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</si>
  <si>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</si>
  <si>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</si>
  <si>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</si>
  <si>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</si>
  <si>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</si>
  <si>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</si>
  <si>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</si>
  <si>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</si>
  <si>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</si>
  <si>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</si>
  <si>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</si>
  <si>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</si>
  <si>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</si>
  <si>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</si>
  <si>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</si>
  <si>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</si>
  <si>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</si>
  <si>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</si>
  <si>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</si>
  <si>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</si>
  <si>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</si>
  <si>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</si>
  <si>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</si>
  <si>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</si>
  <si>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</si>
  <si>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</si>
  <si>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</si>
  <si>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</si>
  <si>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</si>
  <si>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</si>
  <si>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</si>
  <si>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</si>
  <si>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</si>
  <si>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</si>
  <si>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</si>
  <si>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</si>
  <si>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</si>
  <si>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</si>
  <si>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</si>
  <si>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</si>
  <si>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</si>
  <si>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</si>
  <si>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</si>
  <si>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</si>
  <si>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</si>
  <si>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</si>
  <si>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</si>
  <si>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</si>
  <si>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</si>
  <si>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</si>
  <si>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</si>
  <si>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</si>
  <si>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</si>
  <si>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</si>
  <si>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</si>
  <si>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</si>
  <si>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</si>
  <si>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</si>
  <si>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</si>
  <si>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</si>
  <si>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</si>
  <si>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</si>
  <si>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</si>
  <si>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</si>
  <si>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</si>
  <si>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</si>
  <si>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</si>
  <si>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</si>
  <si>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</si>
  <si>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</si>
  <si>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</si>
  <si>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</si>
  <si>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</si>
  <si>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</si>
  <si>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</si>
  <si>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</si>
  <si>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</si>
  <si>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</si>
  <si>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</si>
  <si>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</si>
  <si>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</si>
  <si>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</si>
  <si>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</si>
  <si>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</si>
  <si>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</si>
  <si>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</si>
  <si>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</si>
  <si>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</si>
  <si>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</si>
  <si>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</si>
  <si>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</si>
  <si>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</si>
  <si>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</si>
  <si>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</si>
  <si>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</si>
  <si>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</si>
  <si>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</si>
  <si>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</si>
  <si>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</si>
  <si>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</si>
  <si>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</si>
  <si>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</si>
  <si>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</si>
  <si>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</si>
  <si>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</si>
  <si>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</si>
  <si>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</si>
  <si>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</si>
  <si>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</si>
  <si>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</si>
  <si>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</si>
  <si>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</si>
  <si>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</si>
  <si>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</si>
  <si>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</si>
  <si>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</si>
  <si>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</si>
  <si>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</si>
  <si>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</si>
  <si>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</si>
  <si>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</si>
  <si>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</si>
  <si>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</si>
  <si>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</si>
  <si>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</si>
  <si>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</si>
  <si>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</si>
  <si>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</si>
  <si>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</si>
  <si>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</si>
  <si>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</si>
  <si>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</si>
  <si>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</si>
  <si>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</si>
  <si>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</si>
  <si>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</si>
  <si>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</si>
  <si>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</si>
  <si>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</si>
  <si>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</si>
  <si>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</si>
  <si>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</si>
  <si>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</si>
  <si>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</si>
  <si>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</si>
  <si>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</si>
  <si>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</si>
  <si>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</si>
  <si>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</si>
  <si>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</si>
  <si>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</si>
  <si>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</si>
  <si>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</si>
  <si>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</si>
  <si>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</si>
  <si>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</si>
  <si>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</si>
  <si>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</si>
  <si>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</si>
  <si>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</si>
  <si>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</si>
  <si>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</si>
  <si>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</si>
  <si>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</si>
  <si>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</si>
  <si>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</si>
  <si>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</si>
  <si>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</si>
  <si>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</si>
  <si>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</si>
  <si>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</si>
  <si>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</si>
  <si>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</si>
  <si>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</si>
  <si>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</si>
  <si>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</si>
  <si>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</si>
  <si>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</si>
  <si>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</si>
  <si>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</si>
  <si>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</si>
  <si>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</si>
  <si>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</si>
  <si>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</si>
  <si>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</si>
  <si>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</si>
  <si>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</si>
  <si>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</si>
  <si>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</si>
  <si>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</si>
  <si>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</si>
  <si>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</si>
  <si>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</si>
  <si>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</si>
  <si>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</si>
  <si>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</si>
  <si>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</si>
  <si>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</si>
  <si>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</si>
  <si>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</si>
  <si>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</si>
  <si>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</si>
  <si>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</si>
  <si>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</si>
  <si>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</si>
  <si>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</si>
  <si>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</si>
  <si>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</si>
  <si>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=MONTH(N28)</t>
  </si>
  <si>
    <t>=YEAR(N28)</t>
  </si>
  <si>
    <t>=IFERROR(NF($E28,"U_MSPCN"),"-")</t>
  </si>
  <si>
    <t>=IFERROR(NF($E28,"U_PODate"),"-")</t>
  </si>
  <si>
    <t>=IFERROR(NF($E28,"DOCdate"),"-")</t>
  </si>
  <si>
    <t>=SUM(N28-V28)</t>
  </si>
  <si>
    <t>=IFERROR(AD28/AB28,0)</t>
  </si>
  <si>
    <t>=IFERROR(NF($E28,"U_BPurDisc"),"-")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</si>
  <si>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</si>
  <si>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</si>
  <si>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</si>
  <si>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</si>
  <si>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</si>
  <si>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</si>
  <si>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</si>
  <si>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</si>
  <si>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</si>
  <si>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</si>
  <si>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</si>
  <si>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</si>
  <si>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</si>
  <si>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</si>
  <si>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</si>
  <si>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</si>
  <si>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</si>
  <si>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</si>
  <si>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</si>
  <si>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=IFERROR(NF($E29,"ADDRESS2"),"-")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</si>
  <si>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</si>
  <si>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</si>
  <si>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</si>
  <si>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</si>
  <si>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</si>
  <si>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</si>
  <si>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</si>
  <si>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=IFERROR(NF($E30,"U_PONO"),"-")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</si>
  <si>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</si>
  <si>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</si>
  <si>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</si>
  <si>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</si>
  <si>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=IFERROR(NF($E30,"LINETOTAL"),"-")</t>
  </si>
  <si>
    <t>=IFERROR(NF($E30,"ADDRESS2"),"-")</t>
  </si>
  <si>
    <t>="01/03/2025"</t>
  </si>
  <si>
    <t>="31/03/2025"</t>
  </si>
  <si>
    <t>="""UICACS"","""",""SQL="",""2=DOCNUM"",""33038215"",""14=CUSTREF"",""9025400008"",""14=U_CUSTREF"",""9025400008"",""15=DOCDATE"",""10/3/2025"",""15=TAXDATE"",""10/3/2025"",""14=CARDCODE"",""CI1209-SGD"",""14=CARDNAME"",""SINGHEALTH POLYCLINICS"",""14=ITEMCODE"",""MSEP2-27348GLP"",""14=ITEMNAME"""&amp;",""MS EXCEL 2024 SLNG LTSC"",""10=QUANTITY"",""12.000000"",""14=U_PONO"",""955692"",""15=U_PODATE"",""7/3/2025"",""10=U_TLINTCOS"",""0.000000"",""2=SLPCODE"",""132"",""14=SLPNAME"",""E0001-CS"",""14=MEMO"",""WENDY KUM CHIOU SZE"",""14=CONTACTNAME"",""ACCOUNTS PAYABLE - FINANCE DEPARTMENT"&amp;""",""10=LINETOTAL"",""2096.400000"",""14=U_ENR"","""",""14=U_MSENR"",""S7138270"",""14=U_MSPCN"",""868CE4DB"",""14=ADDRESS2"",""PASIR RIS POLYCLINIC(NG CHEW TING/LEE LING KOON)_x000D_PASIR RIS POLYCLINIC 1 PASIR RIS DRIVE 4 #01-11 SINGAPORE 519457_x000D_NG CHEW TING/LEE LING KOON_x000D_TEL: _x000D_"&amp;"FAX: lee.ling.koon@singhealth.com.sg_x000D_EMAIL: ng.chew.ting@singhealth.com.sg"""</t>
  </si>
  <si>
    <t>="""UICACS"","""",""SQL="",""2=DOCNUM"",""33038260"",""14=CUSTREF"",""4310000260"",""14=U_CUSTREF"",""4310000260"",""15=DOCDATE"",""17/3/2025"",""15=TAXDATE"",""17/3/2025"",""14=CARDCODE"",""CI1261-SGD"",""14=CARDNAME"",""CHANGI GENERAL HOSPITAL PTE LTD"",""14=ITEMCODE"",""MS7JQ-00353GLP"",""14="&amp;"ITEMNAME"",""MS SQL SERVER ENTERPRISE CORE SLNG LSA 2L"",""10=QUANTITY"",""1.000000"",""14=U_PONO"",""955841"",""15=U_PODATE"",""17/3/2025"",""10=U_TLINTCOS"",""0.000000"",""2=SLPCODE"",""132"",""14=SLPNAME"",""E0001-CS"",""14=MEMO"",""WENDY KUM CHIOU SZE"",""14=CONTACTNAME"",""E-INVOICE"""&amp;",""10=LINETOTAL"",""23452.090000"",""14=U_ENR"","""",""14=U_MSENR"",""S7138270"",""14=U_MSPCN"",""83288253"",""14=ADDRESS2"",""NG CI QING_x000D_CHANGI GENERAL HOSPITAL PTE LTD 2 SIMEI STREET 3  SINGAPORE 529889_x000D_NG CI QING_x000D_TEL: 88621695_x000D_FAX: _x000D_EMAIL: NG.CI.QING@SYNAPXE.SG"""</t>
  </si>
  <si>
    <t>="""UICACS"","""",""SQL="",""2=DOCNUM"",""33038310"",""14=CUSTREF"",""9025400011"",""14=U_CUSTREF"",""9025400011"",""15=DOCDATE"",""21/3/2025"",""15=TAXDATE"",""21/3/2025"",""14=CARDCODE"",""CI1209-SGD"",""14=CARDNAME"",""SINGHEALTH POLYCLINICS"",""14=ITEMCODE"",""MS7NQ-00300GLP"",""14=ITEMNAME"""&amp;",""MS SQL SERVER STANDARD CORE SLNG LSA 2L"",""10=QUANTITY"",""2.000000"",""14=U_PONO"",""955931"",""15=U_PODATE"",""20/3/2025"",""10=U_TLINTCOS"",""0.000000"",""2=SLPCODE"",""132"",""14=SLPNAME"",""E0001-CS"",""14=MEMO"",""WENDY KUM CHIOU SZE"",""14=CONTACTNAME"",""ACCOUNTS PAYABLE - FI"&amp;"NANCE DEPARTMENT"",""10=LINETOTAL"",""11802.500000"",""14=U_ENR"","""",""14=U_MSENR"",""S7138270"",""14=U_MSPCN"",""A8AA53F5"",""14=ADDRESS2"",""JAW MENG HWEE_x000D_SINGHEALTH POLYCLINICS 167 JALAN BUKIT MERAH, CONNECTION ONE, TOWER 5, LEVEL 15, SINGAPORE 150167_x000D_JAW MENG HWEE/ JAC"&amp;"K MYO_x000D_TEL: 6350 7432 / 81897142_x000D_FAX: jack.myo@synapxe.sg_x000D_EMAIL: jaw.meng.hwee@singhealth.com.sg"""</t>
  </si>
  <si>
    <t>="""UICACS"","""",""SQL="",""2=DOCNUM"",""33038310"",""14=CUSTREF"",""9025400011"",""14=U_CUSTREF"",""9025400011"",""15=DOCDATE"",""21/3/2025"",""15=TAXDATE"",""21/3/2025"",""14=CARDCODE"",""CI1209-SGD"",""14=CARDNAME"",""SINGHEALTH POLYCLINICS"",""14=ITEMCODE"",""MS7NQ-00300GLP"",""14=ITEMNAME"""&amp;",""MS SQL SERVER STANDARD CORE SLNG LSA 2L"",""10=QUANTITY"",""3.000000"",""14=U_PONO"",""955931"",""15=U_PODATE"",""20/3/2025"",""10=U_TLINTCOS"",""0.000000"",""2=SLPCODE"",""132"",""14=SLPNAME"",""E0001-CS"",""14=MEMO"",""WENDY KUM CHIOU SZE"",""14=CONTACTNAME"",""ACCOUNTS PAYABLE - FI"&amp;"NANCE DEPARTMENT"",""10=LINETOTAL"",""17703.750000"",""14=U_ENR"","""",""14=U_MSENR"",""S7138270"",""14=U_MSPCN"",""A8AA53F5"",""14=ADDRESS2"",""JAW MENG HWEE_x000D_SINGHEALTH POLYCLINICS 167 JALAN BUKIT MERAH, CONNECTION ONE, TOWER 5, LEVEL 15, SINGAPORE 150167_x000D_JAW MENG HWEE/ JAC"&amp;"K MYO_x000D_TEL: 6350 7432 / 81897142_x000D_FAX: jack.myo@synapxe.sg_x000D_EMAIL: jaw.meng.hwee@singhealth.com.sg"""</t>
  </si>
  <si>
    <t>=IFERROR(NF($E29,"CONTACTNAME"),"-")</t>
  </si>
  <si>
    <t>=IFERROR(NF($E29,"U_PODATE"),"-")</t>
  </si>
  <si>
    <t>=IFERROR(AC29/W29,0)</t>
  </si>
  <si>
    <t>=IFERROR(NF($E30,"CONTACTNAME"),"-")</t>
  </si>
  <si>
    <t>=IFERROR(NF($E30,"U_PODATE"),"-")</t>
  </si>
  <si>
    <t>=IFERROR(AC30/W30,0)</t>
  </si>
  <si>
    <t>=SUBTOTAL(9,AB24:AB31)</t>
  </si>
  <si>
    <t>=SUBTOTAL(9,AC24:AC31)</t>
  </si>
  <si>
    <t>S7138270</t>
  </si>
  <si>
    <t>B29CE2A2</t>
  </si>
  <si>
    <t>CI1210-SGD</t>
  </si>
  <si>
    <t>ST. ANDREW'S COMMUNITY HOSPITAL</t>
  </si>
  <si>
    <t>250325/980 - 03</t>
  </si>
  <si>
    <t>MSEP2-24897GLP</t>
  </si>
  <si>
    <t>MS WIN SERVER CAL 2025 SLNG DCAL</t>
  </si>
  <si>
    <t>KEVIN LIN MING YAO</t>
  </si>
  <si>
    <t xml:space="preserve">Perpetual </t>
  </si>
  <si>
    <t>MSEP2-27380GLP</t>
  </si>
  <si>
    <t>MS OFFICE STANDARD 2024 SLNG LTSC</t>
  </si>
  <si>
    <t>UIC PO NO</t>
  </si>
  <si>
    <t>NIL</t>
  </si>
  <si>
    <t>LICENSE WITH SA</t>
  </si>
  <si>
    <t>30.11.2027</t>
  </si>
  <si>
    <t>01.03.2025</t>
  </si>
  <si>
    <t>01.04.2025</t>
  </si>
  <si>
    <t>31.10.2027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</si>
</sst>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0.00;[Red]0.00"/>
    <numFmt numFmtId="169" formatCode="_(* #,##0.000_);_(* \(#,##0.0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  <xf numFmtId="0" fontId="11" fillId="0" borderId="0" xfId="0" applyFont="1"/>
    <xf numFmtId="166" fontId="11" fillId="0" borderId="0" xfId="0" applyNumberFormat="1" applyFont="1"/>
    <xf numFmtId="168" fontId="11" fillId="0" borderId="0" xfId="0" applyNumberFormat="1" applyFont="1"/>
    <xf numFmtId="0" fontId="11" fillId="0" borderId="0" xfId="0" applyFont="1" applyAlignment="1">
      <alignment horizontal="center"/>
    </xf>
    <xf numFmtId="169" fontId="0" fillId="2" borderId="0" xfId="0" applyNumberFormat="1" applyFill="1" applyAlignment="1">
      <alignment vertical="top"/>
    </xf>
    <xf numFmtId="169" fontId="0" fillId="0" borderId="0" xfId="2" applyNumberFormat="1" applyFont="1" applyAlignment="1">
      <alignment vertical="top"/>
    </xf>
    <xf numFmtId="169" fontId="0" fillId="6" borderId="0" xfId="2" applyNumberFormat="1" applyFont="1" applyFill="1" applyAlignment="1">
      <alignment vertical="top"/>
    </xf>
    <xf numFmtId="169" fontId="7" fillId="3" borderId="0" xfId="2" applyNumberFormat="1" applyFont="1" applyFill="1" applyAlignment="1">
      <alignment horizontal="left" vertical="center"/>
    </xf>
    <xf numFmtId="0" fontId="0" fillId="2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0" fontId="0" fillId="6" borderId="0" xfId="0" applyFill="1" applyAlignment="1">
      <alignment horizontal="right" vertical="top"/>
    </xf>
    <xf numFmtId="165" fontId="7" fillId="3" borderId="0" xfId="2" applyNumberFormat="1" applyFont="1" applyFill="1" applyAlignment="1">
      <alignment horizontal="right" vertical="center"/>
    </xf>
    <xf numFmtId="165" fontId="7" fillId="3" borderId="0" xfId="2" applyNumberFormat="1" applyFont="1" applyFill="1" applyAlignment="1">
      <alignment horizontal="right" vertical="center" wrapText="1"/>
    </xf>
    <xf numFmtId="40" fontId="0" fillId="0" borderId="0" xfId="2" applyNumberFormat="1" applyFont="1" applyAlignment="1">
      <alignment horizontal="right" vertical="top"/>
    </xf>
    <xf numFmtId="40" fontId="8" fillId="0" borderId="0" xfId="2" applyNumberFormat="1" applyFont="1" applyAlignment="1">
      <alignment horizontal="right" vertical="top"/>
    </xf>
    <xf numFmtId="49" fontId="11" fillId="0" borderId="0" xfId="2" applyNumberFormat="1" applyFont="1" applyAlignment="1">
      <alignment horizontal="right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"01/03/2025"</f>
        <v>01/03/2025</v>
      </c>
    </row>
    <row r="4" spans="1:5">
      <c r="A4" s="1" t="s">
        <v>0</v>
      </c>
      <c r="B4" s="4" t="s">
        <v>6</v>
      </c>
      <c r="C4" s="5" t="str">
        <f>"31/03/2025"</f>
        <v>31/03/2025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01/Mar/2025..31/Mar/2025</v>
      </c>
    </row>
    <row r="9" spans="1:5">
      <c r="A9" s="1" t="s">
        <v>9</v>
      </c>
      <c r="C9" s="3" t="str">
        <f>TEXT($C$3,"yyyyMMdd") &amp; ".." &amp; TEXT($C$4,"yyyyMMdd")</f>
        <v>20250301..20250331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1" t="s">
        <v>53</v>
      </c>
      <c r="D28" s="31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7"/>
  <sheetViews>
    <sheetView tabSelected="1" topLeftCell="T19" zoomScale="92" zoomScaleNormal="92" workbookViewId="0">
      <selection activeCell="AE27" sqref="AE27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85546875" style="4" bestFit="1" customWidth="1"/>
    <col min="17" max="17" width="5.140625" style="3" customWidth="1"/>
    <col min="18" max="18" width="12" style="4" bestFit="1" customWidth="1"/>
    <col min="19" max="19" width="23.42578125" style="4" customWidth="1"/>
    <col min="20" max="20" width="14.7109375" style="4" bestFit="1" customWidth="1"/>
    <col min="21" max="21" width="14.7109375" style="4" customWidth="1"/>
    <col min="22" max="22" width="10.5703125" style="4" bestFit="1" customWidth="1"/>
    <col min="23" max="23" width="10.28515625" style="17" bestFit="1" customWidth="1"/>
    <col min="24" max="24" width="8.5703125" style="4" bestFit="1" customWidth="1"/>
    <col min="25" max="25" width="23" style="4" hidden="1" customWidth="1"/>
    <col min="26" max="26" width="10.7109375" style="4" hidden="1" customWidth="1"/>
    <col min="27" max="27" width="23.140625" style="4" bestFit="1" customWidth="1"/>
    <col min="28" max="28" width="10.42578125" style="28" bestFit="1" customWidth="1"/>
    <col min="29" max="29" width="13.85546875" style="52" bestFit="1" customWidth="1"/>
    <col min="30" max="30" width="13.42578125" style="56" customWidth="1"/>
    <col min="31" max="31" width="9.28515625" style="56"/>
    <col min="32" max="32" width="10.5703125" style="56" bestFit="1" customWidth="1"/>
    <col min="33" max="33" width="9.28515625" style="4"/>
    <col min="34" max="35" width="9.28515625" style="4" hidden="1" customWidth="1"/>
    <col min="36" max="37" width="11.28515625" style="4" customWidth="1"/>
    <col min="38" max="38" width="45.7109375" style="4" customWidth="1"/>
    <col min="39" max="39" width="13.140625" style="4" customWidth="1"/>
    <col min="40" max="40" width="11.42578125" style="4" customWidth="1"/>
    <col min="41" max="41" width="18.5703125" style="4" customWidth="1"/>
    <col min="42" max="42" width="24.140625" style="4" customWidth="1"/>
    <col min="43" max="16384" width="9.28515625" style="4"/>
  </cols>
  <sheetData>
    <row r="1" spans="1:35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51" t="s">
        <v>17</v>
      </c>
      <c r="AD1" s="55"/>
      <c r="AE1" s="55"/>
      <c r="AF1" s="55"/>
      <c r="AH1" s="1" t="s">
        <v>7</v>
      </c>
      <c r="AI1" s="1" t="s">
        <v>7</v>
      </c>
    </row>
    <row r="2" spans="1:35" hidden="1">
      <c r="A2" s="1" t="s">
        <v>7</v>
      </c>
      <c r="D2" s="4" t="s">
        <v>18</v>
      </c>
      <c r="E2" s="4" t="str">
        <f>Option!$C$2</f>
        <v>UICACS</v>
      </c>
    </row>
    <row r="3" spans="1:35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5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26</v>
      </c>
      <c r="E11" s="4" t="str">
        <f>Option!$C$9</f>
        <v>20250301..20250331</v>
      </c>
      <c r="K11" s="9"/>
    </row>
    <row r="12" spans="1:35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5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5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5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5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2" hidden="1">
      <c r="A17" s="1" t="s">
        <v>7</v>
      </c>
    </row>
    <row r="18" spans="1:42" s="22" customFormat="1" hidden="1">
      <c r="A18" s="22" t="s">
        <v>7</v>
      </c>
      <c r="I18" s="23"/>
      <c r="L18" s="24"/>
      <c r="M18" s="25"/>
      <c r="Q18" s="26"/>
      <c r="W18" s="27"/>
      <c r="AB18" s="29"/>
      <c r="AC18" s="53"/>
      <c r="AD18" s="57"/>
      <c r="AE18" s="57"/>
      <c r="AF18" s="57"/>
    </row>
    <row r="20" spans="1:42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2" ht="15.75">
      <c r="K21" s="46" t="s">
        <v>40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</row>
    <row r="22" spans="1:42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2" ht="78.75">
      <c r="E23" s="10" t="s">
        <v>28</v>
      </c>
      <c r="K23" s="32" t="s">
        <v>54</v>
      </c>
      <c r="L23" s="32" t="s">
        <v>55</v>
      </c>
      <c r="M23" s="32" t="s">
        <v>14</v>
      </c>
      <c r="N23" s="32" t="s">
        <v>15</v>
      </c>
      <c r="O23" s="33" t="s">
        <v>29</v>
      </c>
      <c r="P23" s="32" t="s">
        <v>56</v>
      </c>
      <c r="Q23" s="34" t="s">
        <v>57</v>
      </c>
      <c r="R23" s="32" t="s">
        <v>30</v>
      </c>
      <c r="S23" s="34" t="s">
        <v>34</v>
      </c>
      <c r="T23" s="34" t="s">
        <v>32</v>
      </c>
      <c r="U23" s="35" t="s">
        <v>315</v>
      </c>
      <c r="V23" s="35" t="s">
        <v>16</v>
      </c>
      <c r="W23" s="36" t="s">
        <v>58</v>
      </c>
      <c r="X23" s="36" t="s">
        <v>59</v>
      </c>
      <c r="Y23" s="37" t="s">
        <v>33</v>
      </c>
      <c r="Z23" s="37" t="s">
        <v>12</v>
      </c>
      <c r="AA23" s="34" t="s">
        <v>31</v>
      </c>
      <c r="AB23" s="34" t="s">
        <v>13</v>
      </c>
      <c r="AC23" s="54" t="s">
        <v>49</v>
      </c>
      <c r="AD23" s="58" t="s">
        <v>50</v>
      </c>
      <c r="AE23" s="59" t="s">
        <v>60</v>
      </c>
      <c r="AF23" s="59" t="s">
        <v>61</v>
      </c>
      <c r="AG23" s="38" t="s">
        <v>62</v>
      </c>
      <c r="AH23" s="38" t="s">
        <v>63</v>
      </c>
      <c r="AI23" s="36" t="s">
        <v>64</v>
      </c>
      <c r="AJ23" s="36" t="s">
        <v>65</v>
      </c>
      <c r="AK23" s="36" t="s">
        <v>66</v>
      </c>
      <c r="AL23" s="36" t="s">
        <v>67</v>
      </c>
      <c r="AM23" s="36" t="s">
        <v>68</v>
      </c>
      <c r="AN23" s="36" t="s">
        <v>69</v>
      </c>
      <c r="AO23" s="36" t="s">
        <v>70</v>
      </c>
      <c r="AP23" s="32" t="s">
        <v>71</v>
      </c>
    </row>
    <row r="24" spans="1:42">
      <c r="B24" s="1" t="str">
        <f>IF(K24="","Hide","Show")</f>
        <v>Show</v>
      </c>
      <c r="C24" s="4" t="s">
        <v>43</v>
      </c>
      <c r="E24" s="11" t="str">
        <f>"""UICACS"","""",""SQL="",""2=DOCNUM"",""33038204"",""14=CUSTREF"",""9410273057"",""14=U_CUSTREF"",""9410273057"",""15=DOCDATE"",""6/3/2025"",""15=TAXDATE"",""6/3/2025"",""14=CARDCODE"",""CI1077-SGD"",""14=CARDNAME"",""KK WOMEN'S AND CHILDREN'S HOSPITAL"",""14=ITEMCODE"",""MSEP2-27380GLP"",""14"&amp;"=ITEMNAME"",""MS OFFICE STANDARD 2024 SLNG LTSC"",""10=QUANTITY"",""2.000000"",""14=U_PONO"",""955649"",""15=U_PODATE"",""5/3/2025"",""10=U_TLINTCOS"",""0.000000"",""2=SLPCODE"",""132"",""14=SLPNAME"",""E0001-CS"",""14=MEMO"",""WENDY KUM CHIOU SZE"",""14=CONTACTNAME"",""FINANCE DEPARTMENT"&amp;""",""10=LINETOTAL"",""890.020000"",""14=U_ENR"","""",""14=U_MSENR"",""S7138270"",""14=U_MSPCN"",""B1EFBA40"",""14=ADDRESS2"",""NG XIANG WEN_x000D_KK WOMEN'S AND CHILDREN'S HOSPITAL PTE LTD 100 BUKIT TIMAH ROAD DEPT OF RM SINGAPORE 229899_x000D_NG XIANG WEN_x000D_TEL: _x000D_FAX: _x000D_EMAIL: NG.XIANG.WE"&amp;"N@KKH.COM.SG"""</f>
        <v>"UICACS","","SQL=","2=DOCNUM","33038204","14=CUSTREF","9410273057","14=U_CUSTREF","9410273057","15=DOCDATE","6/3/2025","15=TAXDATE","6/3/2025","14=CARDCODE","CI1077-SGD","14=CARDNAME","KK WOMEN'S AND CHILDREN'S HOSPITAL","14=ITEMCODE","MSEP2-27380GLP","14=ITEMNAME","MS OFFICE STANDARD 2024 SLNG LTSC","10=QUANTITY","2.000000","14=U_PONO","955649","15=U_PODATE","5/3/2025","10=U_TLINTCOS","0.000000","2=SLPCODE","132","14=SLPNAME","E0001-CS","14=MEMO","WENDY KUM CHIOU SZE","14=CONTACTNAME","FINANCE DEPARTMENT","10=LINETOTAL","890.020000","14=U_ENR","","14=U_MSENR","S7138270","14=U_MSPCN","B1EFBA40","14=ADDRESS2","NG XIANG WEN_x000D_KK WOMEN'S AND CHILDREN'S HOSPITAL PTE LTD 100 BUKIT TIMAH ROAD DEPT OF RM SINGAPORE 229899_x000D_NG XIANG WEN_x000D_TEL: _x000D_FAX: _x000D_EMAIL: NG.XIANG.WEN@KKH.COM.SG"</v>
      </c>
      <c r="K24" s="19">
        <f>MONTH(N24)</f>
        <v>3</v>
      </c>
      <c r="L24" s="19">
        <f>YEAR(N24)</f>
        <v>2025</v>
      </c>
      <c r="M24" s="4">
        <v>33038204</v>
      </c>
      <c r="N24" s="30">
        <v>45722</v>
      </c>
      <c r="O24" s="19" t="str">
        <f>"S7138270"</f>
        <v>S7138270</v>
      </c>
      <c r="P24" s="19" t="str">
        <f>"B1EFBA40"</f>
        <v>B1EFBA40</v>
      </c>
      <c r="Q24" s="19"/>
      <c r="R24" s="19" t="str">
        <f>"CI1077-SGD"</f>
        <v>CI1077-SGD</v>
      </c>
      <c r="S24" s="4" t="str">
        <f>"KK WOMEN'S AND CHILDREN'S HOSPITAL"</f>
        <v>KK WOMEN'S AND CHILDREN'S HOSPITAL</v>
      </c>
      <c r="T24" s="19" t="str">
        <f>"9410273057"</f>
        <v>9410273057</v>
      </c>
      <c r="U24" s="39" t="str">
        <f>"955649"</f>
        <v>955649</v>
      </c>
      <c r="V24" s="39">
        <v>45721</v>
      </c>
      <c r="W24" s="39">
        <v>45722</v>
      </c>
      <c r="X24" s="40">
        <f>SUM(N24-V24)</f>
        <v>1</v>
      </c>
      <c r="Y24" s="41" t="str">
        <f>"MSEP2-27380GLP"</f>
        <v>MSEP2-27380GLP</v>
      </c>
      <c r="Z24" s="41" t="str">
        <f>"MS OFFICE STANDARD 2024 SLNG LTSC"</f>
        <v>MS OFFICE STANDARD 2024 SLNG LTSC</v>
      </c>
      <c r="AA24" s="41" t="str">
        <f>"WENDY KUM CHIOU SZE"</f>
        <v>WENDY KUM CHIOU SZE</v>
      </c>
      <c r="AB24" s="40">
        <v>2</v>
      </c>
      <c r="AC24" s="52">
        <f>IFERROR(AD24/AB24,0)</f>
        <v>445.01</v>
      </c>
      <c r="AD24" s="60">
        <v>890.02</v>
      </c>
      <c r="AE24" s="56" t="str">
        <f>"-"</f>
        <v>-</v>
      </c>
      <c r="AF24" s="61">
        <v>890.02</v>
      </c>
      <c r="AG24" s="30" t="s">
        <v>72</v>
      </c>
      <c r="AH24" s="42" t="str">
        <f>"NG XIANG WEN_x000D_KK WOMEN'S AND CHILDREN'S HOSPITAL PTE LTD 100 BUKIT TIMAH ROAD DEPT OF RM SINGAPORE 229899_x000D_NG XIANG WEN_x000D_TEL: _x000D_FAX: _x000D_EMAIL: NG.XIANG.WEN@KKH.COM.SG"</f>
        <v>NG XIANG WEN_x000D_KK WOMEN'S AND CHILDREN'S HOSPITAL PTE LTD 100 BUKIT TIMAH ROAD DEPT OF RM SINGAPORE 229899_x000D_NG XIANG WEN_x000D_TEL: _x000D_FAX: _x000D_EMAIL: NG.XIANG.WEN@KKH.COM.SG</v>
      </c>
      <c r="AI24" s="43" t="s">
        <v>73</v>
      </c>
      <c r="AJ24" s="43" t="s">
        <v>74</v>
      </c>
      <c r="AK24" s="3" t="str">
        <f>"MSEP2-27380GLP"</f>
        <v>MSEP2-27380GLP</v>
      </c>
      <c r="AL24" s="3" t="str">
        <f>"MS OFFICE STANDARD 2024 SLNG LTSC"</f>
        <v>MS OFFICE STANDARD 2024 SLNG LTSC</v>
      </c>
      <c r="AM24" s="4" t="s">
        <v>312</v>
      </c>
      <c r="AN24" s="4" t="s">
        <v>316</v>
      </c>
      <c r="AO24" s="4" t="s">
        <v>316</v>
      </c>
      <c r="AP24" s="19" t="str">
        <f>"-"</f>
        <v>-</v>
      </c>
    </row>
    <row r="25" spans="1:42">
      <c r="A25" s="1" t="s">
        <v>166</v>
      </c>
      <c r="B25" s="1" t="str">
        <f t="shared" ref="B25:B28" si="0">IF(K25="","Hide","Show")</f>
        <v>Show</v>
      </c>
      <c r="C25" s="4" t="s">
        <v>43</v>
      </c>
      <c r="E25" s="11" t="str">
        <f>"""UICACS"","""",""SQL="",""2=DOCNUM"",""33038215"",""14=CUSTREF"",""9025400008"",""14=U_CUSTREF"",""9025400008"",""15=DOCDATE"",""10/3/2025"",""15=TAXDATE"",""10/3/2025"",""14=CARDCODE"",""CI1209-SGD"",""14=CARDNAME"",""SINGHEALTH POLYCLINICS"",""14=ITEMCODE"",""MSEP2-27348GLP"",""14=ITEMNAME"""&amp;",""MS EXCEL 2024 SLNG LTSC"",""10=QUANTITY"",""12.000000"",""14=U_PONO"",""955692"",""15=U_PODATE"",""7/3/2025"",""10=U_TLINTCOS"",""0.000000"",""2=SLPCODE"",""132"",""14=SLPNAME"",""E0001-CS"",""14=MEMO"",""WENDY KUM CHIOU SZE"",""14=CONTACTNAME"",""ACCOUNTS PAYABLE - FINANCE DEPARTMENT"&amp;""",""10=LINETOTAL"",""2096.400000"",""14=U_ENR"","""",""14=U_MSENR"",""S7138270"",""14=U_MSPCN"",""868CE4DB"",""14=ADDRESS2"",""PASIR RIS POLYCLINIC(NG CHEW TING/LEE LING KOON)_x000D_PASIR RIS POLYCLINIC 1 PASIR RIS DRIVE 4 #01-11 SINGAPORE 519457_x000D_NG CHEW TING/LEE LING KOON_x000D_TEL: _x000D_"&amp;"FAX: lee.ling.koon@singhealth.com.sg_x000D_EMAIL: ng.chew.ting@singhealth.com.sg"""</f>
        <v>"UICACS","","SQL=","2=DOCNUM","33038215","14=CUSTREF","9025400008","14=U_CUSTREF","9025400008","15=DOCDATE","10/3/2025","15=TAXDATE","10/3/2025","14=CARDCODE","CI1209-SGD","14=CARDNAME","SINGHEALTH POLYCLINICS","14=ITEMCODE","MSEP2-27348GLP","14=ITEMNAME","MS EXCEL 2024 SLNG LTSC","10=QUANTITY","12.000000","14=U_PONO","955692","15=U_PODATE","7/3/2025","10=U_TLINTCOS","0.000000","2=SLPCODE","132","14=SLPNAME","E0001-CS","14=MEMO","WENDY KUM CHIOU SZE","14=CONTACTNAME","ACCOUNTS PAYABLE - FINANCE DEPARTMENT","10=LINETOTAL","2096.400000","14=U_ENR","","14=U_MSENR","S7138270","14=U_MSPCN","868CE4DB","14=ADDRESS2","PASIR RIS POLYCLINIC(NG CHEW TING/LEE LING KOON)_x000D_PASIR RIS POLYCLINIC 1 PASIR RIS DRIVE 4 #01-11 SINGAPORE 519457_x000D_NG CHEW TING/LEE LING KOON_x000D_TEL: _x000D_FAX: lee.ling.koon@singhealth.com.sg_x000D_EMAIL: ng.chew.ting@singhealth.com.sg"</v>
      </c>
      <c r="K25" s="19">
        <f>MONTH(N25)</f>
        <v>3</v>
      </c>
      <c r="L25" s="19">
        <f>YEAR(N25)</f>
        <v>2025</v>
      </c>
      <c r="M25" s="4">
        <v>33038215</v>
      </c>
      <c r="N25" s="30">
        <v>45726</v>
      </c>
      <c r="O25" s="19" t="str">
        <f>"S7138270"</f>
        <v>S7138270</v>
      </c>
      <c r="P25" s="19" t="str">
        <f>"868CE4DB"</f>
        <v>868CE4DB</v>
      </c>
      <c r="Q25" s="19"/>
      <c r="R25" s="19" t="str">
        <f>"CI1209-SGD"</f>
        <v>CI1209-SGD</v>
      </c>
      <c r="S25" s="4" t="str">
        <f>"SINGHEALTH POLYCLINICS"</f>
        <v>SINGHEALTH POLYCLINICS</v>
      </c>
      <c r="T25" s="19" t="str">
        <f>"9025400008"</f>
        <v>9025400008</v>
      </c>
      <c r="U25" s="39" t="str">
        <f>"955692"</f>
        <v>955692</v>
      </c>
      <c r="V25" s="39">
        <v>45723</v>
      </c>
      <c r="W25" s="39">
        <v>45726</v>
      </c>
      <c r="X25" s="40">
        <f>SUM(N25-V25)</f>
        <v>3</v>
      </c>
      <c r="Y25" s="41" t="str">
        <f>"MSEP2-27348GLP"</f>
        <v>MSEP2-27348GLP</v>
      </c>
      <c r="Z25" s="41" t="str">
        <f>"MS EXCEL 2024 SLNG LTSC"</f>
        <v>MS EXCEL 2024 SLNG LTSC</v>
      </c>
      <c r="AA25" s="41" t="str">
        <f>"WENDY KUM CHIOU SZE"</f>
        <v>WENDY KUM CHIOU SZE</v>
      </c>
      <c r="AB25" s="40">
        <v>12</v>
      </c>
      <c r="AC25" s="52">
        <f>IFERROR(AD25/AB25,0)</f>
        <v>174.70000000000002</v>
      </c>
      <c r="AD25" s="60">
        <v>2096.4</v>
      </c>
      <c r="AE25" s="56" t="str">
        <f>"-"</f>
        <v>-</v>
      </c>
      <c r="AF25" s="61">
        <v>2096.4</v>
      </c>
      <c r="AG25" s="30" t="s">
        <v>72</v>
      </c>
      <c r="AH25" s="42" t="str">
        <f>"PASIR RIS POLYCLINIC(NG CHEW TING/LEE LING KOON)_x000D_PASIR RIS POLYCLINIC 1 PASIR RIS DRIVE 4 #01-11 SINGAPORE 519457_x000D_NG CHEW TING/LEE LING KOON_x000D_TEL: _x000D_FAX: lee.ling.koon@singhealth.com.sg_x000D_EMAIL: ng.chew.ting@singhealth.com.sg"</f>
        <v>PASIR RIS POLYCLINIC(NG CHEW TING/LEE LING KOON)_x000D_PASIR RIS POLYCLINIC 1 PASIR RIS DRIVE 4 #01-11 SINGAPORE 519457_x000D_NG CHEW TING/LEE LING KOON_x000D_TEL: _x000D_FAX: lee.ling.koon@singhealth.com.sg_x000D_EMAIL: ng.chew.ting@singhealth.com.sg</v>
      </c>
      <c r="AI25" s="43" t="s">
        <v>73</v>
      </c>
      <c r="AJ25" s="43" t="s">
        <v>74</v>
      </c>
      <c r="AK25" s="3" t="str">
        <f>"MSEP2-27348GLP"</f>
        <v>MSEP2-27348GLP</v>
      </c>
      <c r="AL25" s="3" t="str">
        <f>"MS EXCEL 2024 SLNG LTSC"</f>
        <v>MS EXCEL 2024 SLNG LTSC</v>
      </c>
      <c r="AM25" s="4" t="s">
        <v>312</v>
      </c>
      <c r="AN25" s="4" t="s">
        <v>316</v>
      </c>
      <c r="AO25" s="4" t="s">
        <v>316</v>
      </c>
      <c r="AP25" s="19" t="str">
        <f>"-"</f>
        <v>-</v>
      </c>
    </row>
    <row r="26" spans="1:42">
      <c r="A26" s="1" t="s">
        <v>166</v>
      </c>
      <c r="B26" s="1" t="str">
        <f t="shared" si="0"/>
        <v>Show</v>
      </c>
      <c r="C26" s="4" t="s">
        <v>43</v>
      </c>
      <c r="E26" s="11" t="str">
        <f>"""UICACS"","""",""SQL="",""2=DOCNUM"",""33038260"",""14=CUSTREF"",""4310000260"",""14=U_CUSTREF"",""4310000260"",""15=DOCDATE"",""17/3/2025"",""15=TAXDATE"",""17/3/2025"",""14=CARDCODE"",""CI1261-SGD"",""14=CARDNAME"",""CHANGI GENERAL HOSPITAL PTE LTD"",""14=ITEMCODE"",""MS7JQ-00353GLP"",""14="&amp;"ITEMNAME"",""MS SQL SERVER ENTERPRISE CORE SLNG LSA 2L"",""10=QUANTITY"",""1.000000"",""14=U_PONO"",""955841"",""15=U_PODATE"",""17/3/2025"",""10=U_TLINTCOS"",""0.000000"",""2=SLPCODE"",""132"",""14=SLPNAME"",""E0001-CS"",""14=MEMO"",""WENDY KUM CHIOU SZE"",""14=CONTACTNAME"",""E-INVOICE"""&amp;",""10=LINETOTAL"",""23452.090000"",""14=U_ENR"","""",""14=U_MSENR"",""S7138270"",""14=U_MSPCN"",""83288253"",""14=ADDRESS2"",""NG CI QING_x000D_CHANGI GENERAL HOSPITAL PTE LTD 2 SIMEI STREET 3  SINGAPORE 529889_x000D_NG CI QING_x000D_TEL: 88621695_x000D_FAX: _x000D_EMAIL: NG.CI.QING@SYNAPXE.SG"""</f>
        <v>"UICACS","","SQL=","2=DOCNUM","33038260","14=CUSTREF","4310000260","14=U_CUSTREF","4310000260","15=DOCDATE","17/3/2025","15=TAXDATE","17/3/2025","14=CARDCODE","CI1261-SGD","14=CARDNAME","CHANGI GENERAL HOSPITAL PTE LTD","14=ITEMCODE","MS7JQ-00353GLP","14=ITEMNAME","MS SQL SERVER ENTERPRISE CORE SLNG LSA 2L","10=QUANTITY","1.000000","14=U_PONO","955841","15=U_PODATE","17/3/2025","10=U_TLINTCOS","0.000000","2=SLPCODE","132","14=SLPNAME","E0001-CS","14=MEMO","WENDY KUM CHIOU SZE","14=CONTACTNAME","E-INVOICE","10=LINETOTAL","23452.090000","14=U_ENR","","14=U_MSENR","S7138270","14=U_MSPCN","83288253","14=ADDRESS2","NG CI QING_x000D_CHANGI GENERAL HOSPITAL PTE LTD 2 SIMEI STREET 3  SINGAPORE 529889_x000D_NG CI QING_x000D_TEL: 88621695_x000D_FAX: _x000D_EMAIL: NG.CI.QING@SYNAPXE.SG"</v>
      </c>
      <c r="K26" s="19">
        <f>MONTH(N26)</f>
        <v>3</v>
      </c>
      <c r="L26" s="19">
        <f>YEAR(N26)</f>
        <v>2025</v>
      </c>
      <c r="M26" s="4">
        <v>33038260</v>
      </c>
      <c r="N26" s="30">
        <v>45733</v>
      </c>
      <c r="O26" s="19" t="str">
        <f>"S7138270"</f>
        <v>S7138270</v>
      </c>
      <c r="P26" s="19" t="str">
        <f>"83288253"</f>
        <v>83288253</v>
      </c>
      <c r="Q26" s="19"/>
      <c r="R26" s="19" t="str">
        <f>"CI1261-SGD"</f>
        <v>CI1261-SGD</v>
      </c>
      <c r="S26" s="4" t="str">
        <f>"CHANGI GENERAL HOSPITAL PTE LTD"</f>
        <v>CHANGI GENERAL HOSPITAL PTE LTD</v>
      </c>
      <c r="T26" s="19" t="str">
        <f>"4310000260"</f>
        <v>4310000260</v>
      </c>
      <c r="U26" s="39" t="str">
        <f>"955841"</f>
        <v>955841</v>
      </c>
      <c r="V26" s="39">
        <v>45733</v>
      </c>
      <c r="W26" s="39">
        <v>45733</v>
      </c>
      <c r="X26" s="40">
        <f>SUM(N26-V26)</f>
        <v>0</v>
      </c>
      <c r="Y26" s="41" t="str">
        <f>"MS7JQ-00353GLP"</f>
        <v>MS7JQ-00353GLP</v>
      </c>
      <c r="Z26" s="41" t="str">
        <f>"MS SQL SERVER ENTERPRISE CORE SLNG LSA 2L"</f>
        <v>MS SQL SERVER ENTERPRISE CORE SLNG LSA 2L</v>
      </c>
      <c r="AA26" s="41" t="str">
        <f>"WENDY KUM CHIOU SZE"</f>
        <v>WENDY KUM CHIOU SZE</v>
      </c>
      <c r="AB26" s="40">
        <v>1</v>
      </c>
      <c r="AC26" s="52">
        <f>IFERROR(AD26/AB26,0)</f>
        <v>23452.09</v>
      </c>
      <c r="AD26" s="60">
        <v>23452.09</v>
      </c>
      <c r="AE26" s="56" t="str">
        <f>"-"</f>
        <v>-</v>
      </c>
      <c r="AF26" s="61">
        <v>23452.09</v>
      </c>
      <c r="AG26" s="30" t="s">
        <v>72</v>
      </c>
      <c r="AH26" s="42" t="str">
        <f>"NG CI QING_x000D_CHANGI GENERAL HOSPITAL PTE LTD 2 SIMEI STREET 3  SINGAPORE 529889_x000D_NG CI QING_x000D_TEL: 88621695_x000D_FAX: _x000D_EMAIL: NG.CI.QING@SYNAPXE.SG"</f>
        <v>NG CI QING_x000D_CHANGI GENERAL HOSPITAL PTE LTD 2 SIMEI STREET 3  SINGAPORE 529889_x000D_NG CI QING_x000D_TEL: 88621695_x000D_FAX: _x000D_EMAIL: NG.CI.QING@SYNAPXE.SG</v>
      </c>
      <c r="AI26" s="43" t="s">
        <v>73</v>
      </c>
      <c r="AJ26" s="43" t="s">
        <v>74</v>
      </c>
      <c r="AK26" s="3" t="str">
        <f>"MS7JQ-00353GLP"</f>
        <v>MS7JQ-00353GLP</v>
      </c>
      <c r="AL26" s="3" t="str">
        <f>"MS SQL SERVER ENTERPRISE CORE SLNG LSA 2L"</f>
        <v>MS SQL SERVER ENTERPRISE CORE SLNG LSA 2L</v>
      </c>
      <c r="AM26" s="3" t="s">
        <v>317</v>
      </c>
      <c r="AN26" s="19" t="s">
        <v>319</v>
      </c>
      <c r="AO26" s="19" t="s">
        <v>318</v>
      </c>
      <c r="AP26" s="19" t="str">
        <f>"-"</f>
        <v>-</v>
      </c>
    </row>
    <row r="27" spans="1:42">
      <c r="A27" s="1" t="s">
        <v>166</v>
      </c>
      <c r="B27" s="1" t="str">
        <f t="shared" si="0"/>
        <v>Show</v>
      </c>
      <c r="C27" s="4" t="s">
        <v>43</v>
      </c>
      <c r="E27" s="11" t="str">
        <f>"""UICACS"","""",""SQL="",""2=DOCNUM"",""33038310"",""14=CUSTREF"",""9025400011"",""14=U_CUSTREF"",""9025400011"",""15=DOCDATE"",""21/3/2025"",""15=TAXDATE"",""21/3/2025"",""14=CARDCODE"",""CI1209-SGD"",""14=CARDNAME"",""SINGHEALTH POLYCLINICS"",""14=ITEMCODE"",""MS7NQ-00300GLP"",""14=ITEMNAME"""&amp;",""MS SQL SERVER STANDARD CORE SLNG LSA 2L"",""10=QUANTITY"",""2.000000"",""14=U_PONO"",""955931"",""15=U_PODATE"",""20/3/2025"",""10=U_TLINTCOS"",""0.000000"",""2=SLPCODE"",""132"",""14=SLPNAME"",""E0001-CS"",""14=MEMO"",""WENDY KUM CHIOU SZE"",""14=CONTACTNAME"",""ACCOUNTS PAYABLE - FI"&amp;"NANCE DEPARTMENT"",""10=LINETOTAL"",""11802.500000"",""14=U_ENR"","""",""14=U_MSENR"",""S7138270"",""14=U_MSPCN"",""A8AA53F5"",""14=ADDRESS2"",""JAW MENG HWEE_x000D_SINGHEALTH POLYCLINICS 167 JALAN BUKIT MERAH, CONNECTION ONE, TOWER 5, LEVEL 15, SINGAPORE 150167_x000D_JAW MENG HWEE/ JAC"&amp;"K MYO_x000D_TEL: 6350 7432 / 81897142_x000D_FAX: jack.myo@synapxe.sg_x000D_EMAIL: jaw.meng.hwee@singhealth.com.sg"""</f>
        <v>"UICACS","","SQL=","2=DOCNUM","33038310","14=CUSTREF","9025400011","14=U_CUSTREF","9025400011","15=DOCDATE","21/3/2025","15=TAXDATE","21/3/2025","14=CARDCODE","CI1209-SGD","14=CARDNAME","SINGHEALTH POLYCLINICS","14=ITEMCODE","MS7NQ-00300GLP","14=ITEMNAME","MS SQL SERVER STANDARD CORE SLNG LSA 2L","10=QUANTITY","2.000000","14=U_PONO","955931","15=U_PODATE","20/3/2025","10=U_TLINTCOS","0.000000","2=SLPCODE","132","14=SLPNAME","E0001-CS","14=MEMO","WENDY KUM CHIOU SZE","14=CONTACTNAME","ACCOUNTS PAYABLE - FINANCE DEPARTMENT","10=LINETOTAL","11802.500000","14=U_ENR","","14=U_MSENR","S7138270","14=U_MSPCN","A8AA53F5","14=ADDRESS2","JAW MENG HWEE_x000D_SINGHEALTH POLYCLINICS 167 JALAN BUKIT MERAH, CONNECTION ONE, TOWER 5, LEVEL 15, SINGAPORE 150167_x000D_JAW MENG HWEE/ JACK MYO_x000D_TEL: 6350 7432 / 81897142_x000D_FAX: jack.myo@synapxe.sg_x000D_EMAIL: jaw.meng.hwee@singhealth.com.sg"</v>
      </c>
      <c r="K27" s="19">
        <f>MONTH(N27)</f>
        <v>3</v>
      </c>
      <c r="L27" s="19">
        <f>YEAR(N27)</f>
        <v>2025</v>
      </c>
      <c r="M27" s="4">
        <v>33038310</v>
      </c>
      <c r="N27" s="30">
        <v>45737</v>
      </c>
      <c r="O27" s="19" t="str">
        <f>"S7138270"</f>
        <v>S7138270</v>
      </c>
      <c r="P27" s="19" t="str">
        <f>"A8AA53F5"</f>
        <v>A8AA53F5</v>
      </c>
      <c r="Q27" s="19"/>
      <c r="R27" s="19" t="str">
        <f>"CI1209-SGD"</f>
        <v>CI1209-SGD</v>
      </c>
      <c r="S27" s="4" t="str">
        <f>"SINGHEALTH POLYCLINICS"</f>
        <v>SINGHEALTH POLYCLINICS</v>
      </c>
      <c r="T27" s="19" t="str">
        <f>"9025400011"</f>
        <v>9025400011</v>
      </c>
      <c r="U27" s="39" t="str">
        <f>"955931"</f>
        <v>955931</v>
      </c>
      <c r="V27" s="39">
        <v>45736</v>
      </c>
      <c r="W27" s="39">
        <v>45737</v>
      </c>
      <c r="X27" s="40">
        <f>SUM(N27-V27)</f>
        <v>1</v>
      </c>
      <c r="Y27" s="41" t="str">
        <f>"MS7NQ-00300GLP"</f>
        <v>MS7NQ-00300GLP</v>
      </c>
      <c r="Z27" s="41" t="str">
        <f>"MS SQL SERVER STANDARD CORE SLNG LSA 2L"</f>
        <v>MS SQL SERVER STANDARD CORE SLNG LSA 2L</v>
      </c>
      <c r="AA27" s="41" t="str">
        <f>"WENDY KUM CHIOU SZE"</f>
        <v>WENDY KUM CHIOU SZE</v>
      </c>
      <c r="AB27" s="40">
        <v>2</v>
      </c>
      <c r="AC27" s="52">
        <f>IFERROR(AD27/AB27,0)</f>
        <v>5901.25</v>
      </c>
      <c r="AD27" s="60">
        <v>11802.5</v>
      </c>
      <c r="AE27" s="56" t="str">
        <f>"-"</f>
        <v>-</v>
      </c>
      <c r="AF27" s="61">
        <v>11802.5</v>
      </c>
      <c r="AG27" s="30" t="s">
        <v>72</v>
      </c>
      <c r="AH27" s="42" t="str">
        <f>"JAW MENG HWEE_x000D_SINGHEALTH POLYCLINICS 167 JALAN BUKIT MERAH, CONNECTION ONE, TOWER 5, LEVEL 15, SINGAPORE 150167_x000D_JAW MENG HWEE/ JACK MYO_x000D_TEL: 6350 7432 / 81897142_x000D_FAX: jack.myo@synapxe.sg_x000D_EMAIL: jaw.meng.hwee@singhealth.com.sg"</f>
        <v>JAW MENG HWEE_x000D_SINGHEALTH POLYCLINICS 167 JALAN BUKIT MERAH, CONNECTION ONE, TOWER 5, LEVEL 15, SINGAPORE 150167_x000D_JAW MENG HWEE/ JACK MYO_x000D_TEL: 6350 7432 / 81897142_x000D_FAX: jack.myo@synapxe.sg_x000D_EMAIL: jaw.meng.hwee@singhealth.com.sg</v>
      </c>
      <c r="AI27" s="43" t="s">
        <v>73</v>
      </c>
      <c r="AJ27" s="43" t="s">
        <v>74</v>
      </c>
      <c r="AK27" s="3" t="str">
        <f>"MS7NQ-00300GLP"</f>
        <v>MS7NQ-00300GLP</v>
      </c>
      <c r="AL27" s="3" t="str">
        <f>"MS SQL SERVER STANDARD CORE SLNG LSA 2L"</f>
        <v>MS SQL SERVER STANDARD CORE SLNG LSA 2L</v>
      </c>
      <c r="AM27" s="3" t="s">
        <v>317</v>
      </c>
      <c r="AN27" s="19" t="s">
        <v>320</v>
      </c>
      <c r="AO27" s="19" t="s">
        <v>321</v>
      </c>
      <c r="AP27" s="19" t="str">
        <f>"-"</f>
        <v>-</v>
      </c>
    </row>
    <row r="28" spans="1:42">
      <c r="A28" s="1" t="s">
        <v>166</v>
      </c>
      <c r="B28" s="1" t="str">
        <f t="shared" si="0"/>
        <v>Show</v>
      </c>
      <c r="C28" s="4" t="s">
        <v>43</v>
      </c>
      <c r="E28" s="11" t="str">
        <f>"""UICACS"","""",""SQL="",""2=DOCNUM"",""33038310"",""14=CUSTREF"",""9025400011"",""14=U_CUSTREF"",""9025400011"",""15=DOCDATE"",""21/3/2025"",""15=TAXDATE"",""21/3/2025"",""14=CARDCODE"",""CI1209-SGD"",""14=CARDNAME"",""SINGHEALTH POLYCLINICS"",""14=ITEMCODE"",""MS7NQ-00300GLP"",""14=ITEMNAME"""&amp;",""MS SQL SERVER STANDARD CORE SLNG LSA 2L"",""10=QUANTITY"",""3.000000"",""14=U_PONO"",""955931"",""15=U_PODATE"",""20/3/2025"",""10=U_TLINTCOS"",""0.000000"",""2=SLPCODE"",""132"",""14=SLPNAME"",""E0001-CS"",""14=MEMO"",""WENDY KUM CHIOU SZE"",""14=CONTACTNAME"",""ACCOUNTS PAYABLE - FI"&amp;"NANCE DEPARTMENT"",""10=LINETOTAL"",""17703.750000"",""14=U_ENR"","""",""14=U_MSENR"",""S7138270"",""14=U_MSPCN"",""A8AA53F5"",""14=ADDRESS2"",""JAW MENG HWEE_x000D_SINGHEALTH POLYCLINICS 167 JALAN BUKIT MERAH, CONNECTION ONE, TOWER 5, LEVEL 15, SINGAPORE 150167_x000D_JAW MENG HWEE/ JAC"&amp;"K MYO_x000D_TEL: 6350 7432 / 81897142_x000D_FAX: jack.myo@synapxe.sg_x000D_EMAIL: jaw.meng.hwee@singhealth.com.sg"""</f>
        <v>"UICACS","","SQL=","2=DOCNUM","33038310","14=CUSTREF","9025400011","14=U_CUSTREF","9025400011","15=DOCDATE","21/3/2025","15=TAXDATE","21/3/2025","14=CARDCODE","CI1209-SGD","14=CARDNAME","SINGHEALTH POLYCLINICS","14=ITEMCODE","MS7NQ-00300GLP","14=ITEMNAME","MS SQL SERVER STANDARD CORE SLNG LSA 2L","10=QUANTITY","3.000000","14=U_PONO","955931","15=U_PODATE","20/3/2025","10=U_TLINTCOS","0.000000","2=SLPCODE","132","14=SLPNAME","E0001-CS","14=MEMO","WENDY KUM CHIOU SZE","14=CONTACTNAME","ACCOUNTS PAYABLE - FINANCE DEPARTMENT","10=LINETOTAL","17703.750000","14=U_ENR","","14=U_MSENR","S7138270","14=U_MSPCN","A8AA53F5","14=ADDRESS2","JAW MENG HWEE_x000D_SINGHEALTH POLYCLINICS 167 JALAN BUKIT MERAH, CONNECTION ONE, TOWER 5, LEVEL 15, SINGAPORE 150167_x000D_JAW MENG HWEE/ JACK MYO_x000D_TEL: 6350 7432 / 81897142_x000D_FAX: jack.myo@synapxe.sg_x000D_EMAIL: jaw.meng.hwee@singhealth.com.sg"</v>
      </c>
      <c r="K28" s="19">
        <f>MONTH(N28)</f>
        <v>3</v>
      </c>
      <c r="L28" s="19">
        <f>YEAR(N28)</f>
        <v>2025</v>
      </c>
      <c r="M28" s="4">
        <v>33038310</v>
      </c>
      <c r="N28" s="30">
        <v>45737</v>
      </c>
      <c r="O28" s="19" t="str">
        <f>"S7138270"</f>
        <v>S7138270</v>
      </c>
      <c r="P28" s="19" t="str">
        <f>"A8AA53F5"</f>
        <v>A8AA53F5</v>
      </c>
      <c r="Q28" s="19"/>
      <c r="R28" s="19" t="str">
        <f>"CI1209-SGD"</f>
        <v>CI1209-SGD</v>
      </c>
      <c r="S28" s="4" t="str">
        <f>"SINGHEALTH POLYCLINICS"</f>
        <v>SINGHEALTH POLYCLINICS</v>
      </c>
      <c r="T28" s="19" t="str">
        <f>"9025400011"</f>
        <v>9025400011</v>
      </c>
      <c r="U28" s="39" t="str">
        <f>"955931"</f>
        <v>955931</v>
      </c>
      <c r="V28" s="39">
        <v>45736</v>
      </c>
      <c r="W28" s="39">
        <v>45737</v>
      </c>
      <c r="X28" s="40">
        <f>SUM(N28-V28)</f>
        <v>1</v>
      </c>
      <c r="Y28" s="41" t="str">
        <f>"MS7NQ-00300GLP"</f>
        <v>MS7NQ-00300GLP</v>
      </c>
      <c r="Z28" s="41" t="str">
        <f>"MS SQL SERVER STANDARD CORE SLNG LSA 2L"</f>
        <v>MS SQL SERVER STANDARD CORE SLNG LSA 2L</v>
      </c>
      <c r="AA28" s="41" t="str">
        <f>"WENDY KUM CHIOU SZE"</f>
        <v>WENDY KUM CHIOU SZE</v>
      </c>
      <c r="AB28" s="40">
        <v>3</v>
      </c>
      <c r="AC28" s="52">
        <f>IFERROR(AD28/AB28,0)</f>
        <v>5901.25</v>
      </c>
      <c r="AD28" s="60">
        <v>17703.75</v>
      </c>
      <c r="AE28" s="56" t="str">
        <f>"-"</f>
        <v>-</v>
      </c>
      <c r="AF28" s="61">
        <v>17703.75</v>
      </c>
      <c r="AG28" s="30" t="s">
        <v>72</v>
      </c>
      <c r="AH28" s="42" t="str">
        <f>"JAW MENG HWEE_x000D_SINGHEALTH POLYCLINICS 167 JALAN BUKIT MERAH, CONNECTION ONE, TOWER 5, LEVEL 15, SINGAPORE 150167_x000D_JAW MENG HWEE/ JACK MYO_x000D_TEL: 6350 7432 / 81897142_x000D_FAX: jack.myo@synapxe.sg_x000D_EMAIL: jaw.meng.hwee@singhealth.com.sg"</f>
        <v>JAW MENG HWEE_x000D_SINGHEALTH POLYCLINICS 167 JALAN BUKIT MERAH, CONNECTION ONE, TOWER 5, LEVEL 15, SINGAPORE 150167_x000D_JAW MENG HWEE/ JACK MYO_x000D_TEL: 6350 7432 / 81897142_x000D_FAX: jack.myo@synapxe.sg_x000D_EMAIL: jaw.meng.hwee@singhealth.com.sg</v>
      </c>
      <c r="AI28" s="43" t="s">
        <v>73</v>
      </c>
      <c r="AJ28" s="43" t="s">
        <v>74</v>
      </c>
      <c r="AK28" s="3" t="str">
        <f>"MS7NQ-00300GLP"</f>
        <v>MS7NQ-00300GLP</v>
      </c>
      <c r="AL28" s="3" t="str">
        <f>"MS SQL SERVER STANDARD CORE SLNG LSA 2L"</f>
        <v>MS SQL SERVER STANDARD CORE SLNG LSA 2L</v>
      </c>
      <c r="AM28" s="3" t="s">
        <v>317</v>
      </c>
      <c r="AN28" s="19" t="s">
        <v>320</v>
      </c>
      <c r="AO28" s="19" t="s">
        <v>321</v>
      </c>
      <c r="AP28" s="19" t="str">
        <f>"-"</f>
        <v>-</v>
      </c>
    </row>
    <row r="29" spans="1:42" hidden="1">
      <c r="B29" s="1" t="str">
        <f>IF(K29="","Hide","Show")</f>
        <v>Hide</v>
      </c>
      <c r="C29" s="4" t="s">
        <v>44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V29" s="4" t="str">
        <f>""</f>
        <v/>
      </c>
      <c r="W29" s="17" t="str">
        <f>""</f>
        <v/>
      </c>
      <c r="X29" s="4" t="str">
        <f>""</f>
        <v/>
      </c>
      <c r="Y29" s="16" t="str">
        <f>""</f>
        <v/>
      </c>
      <c r="Z29" s="5" t="str">
        <f>""</f>
        <v/>
      </c>
      <c r="AA29" s="4" t="str">
        <f>""</f>
        <v/>
      </c>
      <c r="AB29" s="43">
        <f>IFERROR(AC29/W29,0)</f>
        <v>0</v>
      </c>
      <c r="AC29" s="52" t="str">
        <f>""</f>
        <v/>
      </c>
    </row>
    <row r="30" spans="1:42" hidden="1">
      <c r="B30" s="1" t="str">
        <f>IF(K30="","Hide","Show")</f>
        <v>Hide</v>
      </c>
      <c r="C30" s="4" t="s">
        <v>45</v>
      </c>
      <c r="E30" s="11" t="str">
        <f>""</f>
        <v/>
      </c>
      <c r="K30" s="4" t="str">
        <f>""</f>
        <v/>
      </c>
      <c r="L30" s="30" t="str">
        <f>""</f>
        <v/>
      </c>
      <c r="M30" s="4" t="str">
        <f>""</f>
        <v/>
      </c>
      <c r="N30" s="4" t="str">
        <f>""</f>
        <v/>
      </c>
      <c r="O30" s="4" t="str">
        <f>""</f>
        <v/>
      </c>
      <c r="P30" s="4" t="str">
        <f>""</f>
        <v/>
      </c>
      <c r="Q30" s="3" t="str">
        <f>""</f>
        <v/>
      </c>
      <c r="R30" s="5"/>
      <c r="S30" s="4" t="str">
        <f>""</f>
        <v/>
      </c>
      <c r="T30" s="4" t="str">
        <f>""</f>
        <v/>
      </c>
      <c r="V30" s="4" t="str">
        <f>""</f>
        <v/>
      </c>
      <c r="W30" s="17" t="str">
        <f>""</f>
        <v/>
      </c>
      <c r="X30" s="4" t="str">
        <f>""</f>
        <v/>
      </c>
      <c r="Y30" s="16" t="str">
        <f>""</f>
        <v/>
      </c>
      <c r="Z30" s="5" t="str">
        <f>""</f>
        <v/>
      </c>
      <c r="AA30" s="4" t="str">
        <f>""</f>
        <v/>
      </c>
      <c r="AB30" s="43">
        <f>IFERROR(AC30/W30,0)</f>
        <v>0</v>
      </c>
      <c r="AC30" s="52" t="str">
        <f>""</f>
        <v/>
      </c>
    </row>
    <row r="31" spans="1:42">
      <c r="K31" s="19">
        <f>MONTH(N31)</f>
        <v>3</v>
      </c>
      <c r="L31" s="19">
        <f>YEAR(N31)</f>
        <v>2025</v>
      </c>
      <c r="M31" s="47">
        <v>33038388</v>
      </c>
      <c r="N31" s="48">
        <v>45743</v>
      </c>
      <c r="O31" s="19" t="s">
        <v>304</v>
      </c>
      <c r="P31" s="4" t="s">
        <v>305</v>
      </c>
      <c r="R31" s="47" t="s">
        <v>306</v>
      </c>
      <c r="S31" s="47" t="s">
        <v>307</v>
      </c>
      <c r="T31" s="47" t="s">
        <v>308</v>
      </c>
      <c r="U31" s="19">
        <v>956046</v>
      </c>
      <c r="V31" s="39">
        <v>45741</v>
      </c>
      <c r="W31" s="39">
        <v>45743</v>
      </c>
      <c r="X31" s="19">
        <f>W31-V31</f>
        <v>2</v>
      </c>
      <c r="Y31" s="48" t="s">
        <v>309</v>
      </c>
      <c r="Z31" s="47" t="s">
        <v>310</v>
      </c>
      <c r="AA31" s="49" t="s">
        <v>311</v>
      </c>
      <c r="AB31" s="50">
        <v>211</v>
      </c>
      <c r="AC31" s="52">
        <f>AD31/AB31</f>
        <v>35.78</v>
      </c>
      <c r="AD31" s="62">
        <v>7549.58</v>
      </c>
      <c r="AF31" s="62">
        <v>7549.58</v>
      </c>
      <c r="AG31" s="30" t="s">
        <v>72</v>
      </c>
      <c r="AH31" s="42" t="str">
        <f>"NG XIANG WEN_x000D_KK WOMEN'S AND CHILDREN'S HOSPITAL PTE LTD 100 BUKIT TIMAH ROAD DEPT OF RM SINGAPORE 229899_x000D_NG XIANG WEN_x000D_TEL: _x000D_FAX: _x000D_EMAIL: NG.XIANG.WEN@KKH.COM.SG"</f>
        <v>NG XIANG WEN_x000D_KK WOMEN'S AND CHILDREN'S HOSPITAL PTE LTD 100 BUKIT TIMAH ROAD DEPT OF RM SINGAPORE 229899_x000D_NG XIANG WEN_x000D_TEL: _x000D_FAX: _x000D_EMAIL: NG.XIANG.WEN@KKH.COM.SG</v>
      </c>
      <c r="AI31" s="43" t="s">
        <v>73</v>
      </c>
      <c r="AJ31" s="43" t="s">
        <v>74</v>
      </c>
      <c r="AK31" s="48" t="s">
        <v>309</v>
      </c>
      <c r="AL31" s="47" t="s">
        <v>310</v>
      </c>
      <c r="AM31" s="4" t="s">
        <v>312</v>
      </c>
      <c r="AN31" s="4" t="s">
        <v>316</v>
      </c>
      <c r="AO31" s="4" t="s">
        <v>316</v>
      </c>
    </row>
    <row r="32" spans="1:42">
      <c r="K32" s="19">
        <f>MONTH(N32)</f>
        <v>3</v>
      </c>
      <c r="L32" s="19">
        <f>YEAR(N32)</f>
        <v>2025</v>
      </c>
      <c r="M32" s="47">
        <v>33038388</v>
      </c>
      <c r="N32" s="48">
        <v>45743</v>
      </c>
      <c r="O32" s="19" t="s">
        <v>304</v>
      </c>
      <c r="P32" s="4" t="s">
        <v>305</v>
      </c>
      <c r="R32" s="47" t="s">
        <v>306</v>
      </c>
      <c r="S32" s="47" t="s">
        <v>307</v>
      </c>
      <c r="T32" s="47" t="s">
        <v>308</v>
      </c>
      <c r="U32" s="19">
        <v>956046</v>
      </c>
      <c r="V32" s="39">
        <v>45741</v>
      </c>
      <c r="W32" s="39">
        <v>45743</v>
      </c>
      <c r="X32" s="19">
        <f>W32-V32</f>
        <v>2</v>
      </c>
      <c r="Y32" s="48" t="s">
        <v>313</v>
      </c>
      <c r="Z32" s="47" t="s">
        <v>314</v>
      </c>
      <c r="AA32" s="49" t="s">
        <v>311</v>
      </c>
      <c r="AB32" s="50">
        <v>211</v>
      </c>
      <c r="AC32" s="52">
        <f t="shared" ref="AC32" si="1">AD32/AB32</f>
        <v>448.46999999999997</v>
      </c>
      <c r="AD32" s="62">
        <v>94627.17</v>
      </c>
      <c r="AF32" s="62">
        <v>94627.17</v>
      </c>
      <c r="AG32" s="30" t="s">
        <v>72</v>
      </c>
      <c r="AH32" s="42" t="str">
        <f>"PASIR RIS POLYCLINIC(NG CHEW TING/LEE LING KOON)_x000D_PASIR RIS POLYCLINIC 1 PASIR RIS DRIVE 4 #01-11 SINGAPORE 519457_x000D_NG CHEW TING/LEE LING KOON_x000D_TEL: _x000D_FAX: lee.ling.koon@singhealth.com.sg_x000D_EMAIL: ng.chew.ting@singhealth.com.sg"</f>
        <v>PASIR RIS POLYCLINIC(NG CHEW TING/LEE LING KOON)_x000D_PASIR RIS POLYCLINIC 1 PASIR RIS DRIVE 4 #01-11 SINGAPORE 519457_x000D_NG CHEW TING/LEE LING KOON_x000D_TEL: _x000D_FAX: lee.ling.koon@singhealth.com.sg_x000D_EMAIL: ng.chew.ting@singhealth.com.sg</v>
      </c>
      <c r="AI32" s="43" t="s">
        <v>73</v>
      </c>
      <c r="AJ32" s="43" t="s">
        <v>74</v>
      </c>
      <c r="AK32" s="48" t="s">
        <v>313</v>
      </c>
      <c r="AL32" s="47" t="s">
        <v>314</v>
      </c>
      <c r="AM32" s="4" t="s">
        <v>312</v>
      </c>
      <c r="AN32" s="4" t="s">
        <v>316</v>
      </c>
      <c r="AO32" s="4" t="s">
        <v>316</v>
      </c>
    </row>
    <row r="33" spans="43:47">
      <c r="AQ33" s="14"/>
    </row>
    <row r="34" spans="43:47">
      <c r="AR34" s="14"/>
    </row>
    <row r="35" spans="43:47">
      <c r="AS35" s="14"/>
    </row>
    <row r="36" spans="43:47">
      <c r="AT36" s="14"/>
    </row>
    <row r="37" spans="43:47">
      <c r="AU37" s="14"/>
    </row>
  </sheetData>
  <sortState xmlns:xlrd2="http://schemas.microsoft.com/office/spreadsheetml/2017/richdata2" ref="K24:AC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4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5" t="s">
        <v>87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290</v>
      </c>
    </row>
    <row r="4" spans="1:5">
      <c r="A4" s="45" t="s">
        <v>0</v>
      </c>
      <c r="B4" s="45" t="s">
        <v>6</v>
      </c>
      <c r="C4" s="45" t="s">
        <v>291</v>
      </c>
    </row>
    <row r="5" spans="1:5">
      <c r="A5" s="45" t="s">
        <v>0</v>
      </c>
      <c r="B5" s="45" t="s">
        <v>25</v>
      </c>
      <c r="C5" s="45" t="s">
        <v>77</v>
      </c>
      <c r="D5" s="45" t="s">
        <v>78</v>
      </c>
      <c r="E5" s="45" t="s">
        <v>51</v>
      </c>
    </row>
    <row r="8" spans="1:5">
      <c r="A8" s="45" t="s">
        <v>8</v>
      </c>
      <c r="C8" s="45" t="s">
        <v>79</v>
      </c>
    </row>
    <row r="9" spans="1:5">
      <c r="A9" s="45" t="s">
        <v>9</v>
      </c>
      <c r="C9" s="45" t="s">
        <v>80</v>
      </c>
    </row>
    <row r="10" spans="1:5">
      <c r="B10" s="45" t="s">
        <v>37</v>
      </c>
      <c r="C10" s="45" t="s">
        <v>81</v>
      </c>
    </row>
    <row r="11" spans="1:5">
      <c r="B11" s="45" t="s">
        <v>35</v>
      </c>
      <c r="C11" s="45" t="s">
        <v>81</v>
      </c>
    </row>
    <row r="12" spans="1:5">
      <c r="B12" s="45" t="s">
        <v>38</v>
      </c>
      <c r="C12" s="45" t="s">
        <v>82</v>
      </c>
    </row>
    <row r="13" spans="1:5">
      <c r="B13" s="45" t="s">
        <v>39</v>
      </c>
      <c r="C13" s="45" t="s">
        <v>83</v>
      </c>
      <c r="D13" s="45" t="s">
        <v>84</v>
      </c>
    </row>
    <row r="14" spans="1:5">
      <c r="D14" s="45" t="s">
        <v>85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84</v>
      </c>
    </row>
    <row r="30" spans="3:4">
      <c r="D30" s="45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5" t="s">
        <v>87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290</v>
      </c>
    </row>
    <row r="4" spans="1:5">
      <c r="A4" s="45" t="s">
        <v>0</v>
      </c>
      <c r="B4" s="45" t="s">
        <v>6</v>
      </c>
      <c r="C4" s="45" t="s">
        <v>291</v>
      </c>
    </row>
    <row r="5" spans="1:5">
      <c r="A5" s="45" t="s">
        <v>0</v>
      </c>
      <c r="B5" s="45" t="s">
        <v>25</v>
      </c>
      <c r="C5" s="45" t="s">
        <v>77</v>
      </c>
      <c r="D5" s="45" t="s">
        <v>78</v>
      </c>
      <c r="E5" s="45" t="s">
        <v>51</v>
      </c>
    </row>
    <row r="8" spans="1:5">
      <c r="A8" s="45" t="s">
        <v>8</v>
      </c>
      <c r="C8" s="45" t="s">
        <v>79</v>
      </c>
    </row>
    <row r="9" spans="1:5">
      <c r="A9" s="45" t="s">
        <v>9</v>
      </c>
      <c r="C9" s="45" t="s">
        <v>80</v>
      </c>
    </row>
    <row r="10" spans="1:5">
      <c r="B10" s="45" t="s">
        <v>37</v>
      </c>
      <c r="C10" s="45" t="s">
        <v>81</v>
      </c>
    </row>
    <row r="11" spans="1:5">
      <c r="B11" s="45" t="s">
        <v>35</v>
      </c>
      <c r="C11" s="45" t="s">
        <v>81</v>
      </c>
    </row>
    <row r="12" spans="1:5">
      <c r="B12" s="45" t="s">
        <v>38</v>
      </c>
      <c r="C12" s="45" t="s">
        <v>82</v>
      </c>
    </row>
    <row r="13" spans="1:5">
      <c r="B13" s="45" t="s">
        <v>39</v>
      </c>
      <c r="C13" s="45" t="s">
        <v>83</v>
      </c>
      <c r="D13" s="45" t="s">
        <v>84</v>
      </c>
    </row>
    <row r="14" spans="1:5">
      <c r="D14" s="45" t="s">
        <v>85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84</v>
      </c>
    </row>
    <row r="30" spans="3:4">
      <c r="D30" s="4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5" t="s">
        <v>165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V1" s="45" t="s">
        <v>17</v>
      </c>
      <c r="W1" s="45" t="s">
        <v>17</v>
      </c>
      <c r="X1" s="45" t="s">
        <v>17</v>
      </c>
      <c r="Y1" s="45" t="s">
        <v>7</v>
      </c>
      <c r="Z1" s="45" t="s">
        <v>7</v>
      </c>
      <c r="AA1" s="45" t="s">
        <v>17</v>
      </c>
      <c r="AB1" s="45" t="s">
        <v>17</v>
      </c>
      <c r="AC1" s="45" t="s">
        <v>17</v>
      </c>
      <c r="AH1" s="45" t="s">
        <v>7</v>
      </c>
      <c r="AI1" s="45" t="s">
        <v>7</v>
      </c>
    </row>
    <row r="2" spans="1:35">
      <c r="A2" s="45" t="s">
        <v>7</v>
      </c>
      <c r="D2" s="45" t="s">
        <v>18</v>
      </c>
      <c r="E2" s="45" t="s">
        <v>88</v>
      </c>
    </row>
    <row r="3" spans="1:35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5">
      <c r="A4" s="45" t="s">
        <v>7</v>
      </c>
      <c r="C4" s="45" t="s">
        <v>11</v>
      </c>
      <c r="D4" s="45" t="s">
        <v>89</v>
      </c>
      <c r="E4" s="45" t="s">
        <v>90</v>
      </c>
      <c r="F4" s="45" t="s">
        <v>46</v>
      </c>
      <c r="G4" s="45" t="s">
        <v>24</v>
      </c>
      <c r="H4" s="45" t="s">
        <v>91</v>
      </c>
    </row>
    <row r="5" spans="1:35">
      <c r="A5" s="45" t="s">
        <v>7</v>
      </c>
      <c r="C5" s="45" t="s">
        <v>10</v>
      </c>
      <c r="D5" s="45" t="s">
        <v>92</v>
      </c>
      <c r="E5" s="45" t="s">
        <v>93</v>
      </c>
      <c r="F5" s="45" t="s">
        <v>47</v>
      </c>
      <c r="G5" s="45" t="s">
        <v>24</v>
      </c>
      <c r="H5" s="45" t="s">
        <v>91</v>
      </c>
      <c r="I5" s="45" t="s">
        <v>94</v>
      </c>
    </row>
    <row r="6" spans="1:35">
      <c r="A6" s="45" t="s">
        <v>7</v>
      </c>
      <c r="C6" s="45" t="s">
        <v>36</v>
      </c>
      <c r="D6" s="45" t="s">
        <v>95</v>
      </c>
      <c r="E6" s="45" t="s">
        <v>96</v>
      </c>
      <c r="F6" s="45" t="s">
        <v>47</v>
      </c>
      <c r="G6" s="45" t="s">
        <v>24</v>
      </c>
      <c r="H6" s="45" t="s">
        <v>91</v>
      </c>
      <c r="I6" s="45" t="s">
        <v>97</v>
      </c>
    </row>
    <row r="7" spans="1:35">
      <c r="A7" s="45" t="s">
        <v>7</v>
      </c>
    </row>
    <row r="8" spans="1:35">
      <c r="A8" s="45" t="s">
        <v>7</v>
      </c>
    </row>
    <row r="9" spans="1:35">
      <c r="A9" s="45" t="s">
        <v>7</v>
      </c>
    </row>
    <row r="10" spans="1:35">
      <c r="A10" s="45" t="s">
        <v>7</v>
      </c>
    </row>
    <row r="11" spans="1:35">
      <c r="A11" s="45" t="s">
        <v>7</v>
      </c>
      <c r="C11" s="45" t="s">
        <v>26</v>
      </c>
      <c r="E11" s="45" t="s">
        <v>98</v>
      </c>
    </row>
    <row r="12" spans="1:35">
      <c r="A12" s="45" t="s">
        <v>7</v>
      </c>
      <c r="C12" s="45" t="s">
        <v>27</v>
      </c>
      <c r="E12" s="45" t="s">
        <v>99</v>
      </c>
    </row>
    <row r="13" spans="1:35">
      <c r="A13" s="45" t="s">
        <v>7</v>
      </c>
      <c r="C13" s="45" t="s">
        <v>37</v>
      </c>
      <c r="E13" s="45" t="s">
        <v>100</v>
      </c>
    </row>
    <row r="14" spans="1:35">
      <c r="A14" s="45" t="s">
        <v>7</v>
      </c>
      <c r="C14" s="45" t="s">
        <v>35</v>
      </c>
      <c r="E14" s="45" t="s">
        <v>101</v>
      </c>
    </row>
    <row r="15" spans="1:35">
      <c r="A15" s="45" t="s">
        <v>7</v>
      </c>
      <c r="C15" s="45" t="s">
        <v>38</v>
      </c>
      <c r="E15" s="45" t="s">
        <v>102</v>
      </c>
    </row>
    <row r="16" spans="1:35">
      <c r="A16" s="45" t="s">
        <v>7</v>
      </c>
      <c r="C16" s="45" t="s">
        <v>39</v>
      </c>
      <c r="E16" s="45" t="s">
        <v>103</v>
      </c>
    </row>
    <row r="17" spans="1:42">
      <c r="A17" s="45" t="s">
        <v>7</v>
      </c>
    </row>
    <row r="18" spans="1:42">
      <c r="A18" s="45" t="s">
        <v>7</v>
      </c>
    </row>
    <row r="21" spans="1:42">
      <c r="K21" s="45" t="s">
        <v>40</v>
      </c>
    </row>
    <row r="23" spans="1:42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223</v>
      </c>
      <c r="V23" s="45" t="s">
        <v>16</v>
      </c>
      <c r="W23" s="45" t="s">
        <v>58</v>
      </c>
      <c r="X23" s="45" t="s">
        <v>59</v>
      </c>
      <c r="Y23" s="45" t="s">
        <v>33</v>
      </c>
      <c r="Z23" s="45" t="s">
        <v>12</v>
      </c>
      <c r="AA23" s="45" t="s">
        <v>31</v>
      </c>
      <c r="AB23" s="45" t="s">
        <v>13</v>
      </c>
      <c r="AC23" s="45" t="s">
        <v>49</v>
      </c>
      <c r="AD23" s="45" t="s">
        <v>50</v>
      </c>
      <c r="AE23" s="45" t="s">
        <v>60</v>
      </c>
      <c r="AF23" s="45" t="s">
        <v>61</v>
      </c>
      <c r="AG23" s="45" t="s">
        <v>62</v>
      </c>
      <c r="AH23" s="45" t="s">
        <v>63</v>
      </c>
      <c r="AI23" s="45" t="s">
        <v>64</v>
      </c>
      <c r="AJ23" s="45" t="s">
        <v>65</v>
      </c>
      <c r="AK23" s="45" t="s">
        <v>66</v>
      </c>
      <c r="AL23" s="45" t="s">
        <v>67</v>
      </c>
      <c r="AM23" s="45" t="s">
        <v>68</v>
      </c>
      <c r="AN23" s="45" t="s">
        <v>69</v>
      </c>
      <c r="AO23" s="45" t="s">
        <v>70</v>
      </c>
      <c r="AP23" s="45" t="s">
        <v>71</v>
      </c>
    </row>
    <row r="24" spans="1:42">
      <c r="B24" s="45" t="s">
        <v>104</v>
      </c>
      <c r="C24" s="45" t="s">
        <v>43</v>
      </c>
      <c r="E24" s="45" t="s">
        <v>105</v>
      </c>
      <c r="K24" s="45" t="s">
        <v>106</v>
      </c>
      <c r="L24" s="45" t="s">
        <v>107</v>
      </c>
      <c r="M24" s="45" t="s">
        <v>108</v>
      </c>
      <c r="N24" s="45" t="s">
        <v>109</v>
      </c>
      <c r="O24" s="45" t="s">
        <v>110</v>
      </c>
      <c r="P24" s="45" t="s">
        <v>111</v>
      </c>
      <c r="R24" s="45" t="s">
        <v>112</v>
      </c>
      <c r="S24" s="45" t="s">
        <v>113</v>
      </c>
      <c r="T24" s="45" t="s">
        <v>114</v>
      </c>
      <c r="U24" s="45" t="s">
        <v>224</v>
      </c>
      <c r="V24" s="45" t="s">
        <v>115</v>
      </c>
      <c r="W24" s="45" t="s">
        <v>116</v>
      </c>
      <c r="X24" s="45" t="s">
        <v>225</v>
      </c>
      <c r="Y24" s="45" t="s">
        <v>117</v>
      </c>
      <c r="Z24" s="45" t="s">
        <v>118</v>
      </c>
      <c r="AA24" s="45" t="s">
        <v>119</v>
      </c>
      <c r="AB24" s="45" t="s">
        <v>120</v>
      </c>
      <c r="AC24" s="45" t="s">
        <v>226</v>
      </c>
      <c r="AD24" s="45" t="s">
        <v>121</v>
      </c>
      <c r="AE24" s="45" t="s">
        <v>122</v>
      </c>
      <c r="AF24" s="45" t="s">
        <v>121</v>
      </c>
      <c r="AG24" s="45" t="s">
        <v>72</v>
      </c>
      <c r="AH24" s="45" t="s">
        <v>123</v>
      </c>
      <c r="AI24" s="45" t="s">
        <v>73</v>
      </c>
      <c r="AJ24" s="45" t="s">
        <v>74</v>
      </c>
      <c r="AK24" s="45" t="s">
        <v>124</v>
      </c>
      <c r="AL24" s="45" t="s">
        <v>125</v>
      </c>
      <c r="AM24" s="45" t="s">
        <v>126</v>
      </c>
      <c r="AN24" s="45" t="s">
        <v>127</v>
      </c>
      <c r="AO24" s="45" t="s">
        <v>128</v>
      </c>
      <c r="AP24" s="45" t="s">
        <v>129</v>
      </c>
    </row>
    <row r="25" spans="1:42">
      <c r="B25" s="45" t="s">
        <v>130</v>
      </c>
      <c r="C25" s="45" t="s">
        <v>44</v>
      </c>
      <c r="E25" s="45" t="s">
        <v>131</v>
      </c>
      <c r="K25" s="45" t="s">
        <v>132</v>
      </c>
      <c r="L25" s="45" t="s">
        <v>133</v>
      </c>
      <c r="M25" s="45" t="s">
        <v>134</v>
      </c>
      <c r="N25" s="45" t="s">
        <v>135</v>
      </c>
      <c r="O25" s="45" t="s">
        <v>136</v>
      </c>
      <c r="P25" s="45" t="s">
        <v>137</v>
      </c>
      <c r="Q25" s="45" t="s">
        <v>138</v>
      </c>
      <c r="S25" s="45" t="s">
        <v>137</v>
      </c>
      <c r="T25" s="45" t="s">
        <v>139</v>
      </c>
      <c r="V25" s="45" t="s">
        <v>140</v>
      </c>
      <c r="W25" s="45" t="s">
        <v>141</v>
      </c>
      <c r="X25" s="45" t="s">
        <v>142</v>
      </c>
      <c r="Y25" s="45" t="s">
        <v>143</v>
      </c>
      <c r="Z25" s="45" t="s">
        <v>144</v>
      </c>
      <c r="AA25" s="45" t="s">
        <v>145</v>
      </c>
      <c r="AB25" s="45" t="s">
        <v>227</v>
      </c>
      <c r="AC25" s="45" t="s">
        <v>146</v>
      </c>
    </row>
    <row r="26" spans="1:42">
      <c r="B26" s="45" t="s">
        <v>147</v>
      </c>
      <c r="C26" s="45" t="s">
        <v>45</v>
      </c>
      <c r="E26" s="45" t="s">
        <v>148</v>
      </c>
      <c r="K26" s="45" t="s">
        <v>149</v>
      </c>
      <c r="L26" s="45" t="s">
        <v>150</v>
      </c>
      <c r="M26" s="45" t="s">
        <v>151</v>
      </c>
      <c r="N26" s="45" t="s">
        <v>152</v>
      </c>
      <c r="O26" s="45" t="s">
        <v>153</v>
      </c>
      <c r="P26" s="45" t="s">
        <v>154</v>
      </c>
      <c r="Q26" s="45" t="s">
        <v>155</v>
      </c>
      <c r="S26" s="45" t="s">
        <v>154</v>
      </c>
      <c r="T26" s="45" t="s">
        <v>156</v>
      </c>
      <c r="V26" s="45" t="s">
        <v>157</v>
      </c>
      <c r="W26" s="45" t="s">
        <v>158</v>
      </c>
      <c r="X26" s="45" t="s">
        <v>159</v>
      </c>
      <c r="Y26" s="45" t="s">
        <v>160</v>
      </c>
      <c r="Z26" s="45" t="s">
        <v>161</v>
      </c>
      <c r="AA26" s="45" t="s">
        <v>162</v>
      </c>
      <c r="AB26" s="45" t="s">
        <v>228</v>
      </c>
      <c r="AC26" s="45" t="s">
        <v>163</v>
      </c>
    </row>
    <row r="28" spans="1:42">
      <c r="AB28" s="45" t="s">
        <v>164</v>
      </c>
      <c r="AC28" s="45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5" t="s">
        <v>165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V1" s="45" t="s">
        <v>17</v>
      </c>
      <c r="W1" s="45" t="s">
        <v>17</v>
      </c>
      <c r="X1" s="45" t="s">
        <v>17</v>
      </c>
      <c r="Y1" s="45" t="s">
        <v>7</v>
      </c>
      <c r="Z1" s="45" t="s">
        <v>7</v>
      </c>
      <c r="AA1" s="45" t="s">
        <v>17</v>
      </c>
      <c r="AB1" s="45" t="s">
        <v>17</v>
      </c>
      <c r="AC1" s="45" t="s">
        <v>17</v>
      </c>
      <c r="AH1" s="45" t="s">
        <v>7</v>
      </c>
      <c r="AI1" s="45" t="s">
        <v>7</v>
      </c>
    </row>
    <row r="2" spans="1:35">
      <c r="A2" s="45" t="s">
        <v>7</v>
      </c>
      <c r="D2" s="45" t="s">
        <v>18</v>
      </c>
      <c r="E2" s="45" t="s">
        <v>88</v>
      </c>
    </row>
    <row r="3" spans="1:35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5">
      <c r="A4" s="45" t="s">
        <v>7</v>
      </c>
      <c r="C4" s="45" t="s">
        <v>11</v>
      </c>
      <c r="D4" s="45" t="s">
        <v>89</v>
      </c>
      <c r="E4" s="45" t="s">
        <v>90</v>
      </c>
      <c r="F4" s="45" t="s">
        <v>46</v>
      </c>
      <c r="G4" s="45" t="s">
        <v>24</v>
      </c>
      <c r="H4" s="45" t="s">
        <v>91</v>
      </c>
    </row>
    <row r="5" spans="1:35">
      <c r="A5" s="45" t="s">
        <v>7</v>
      </c>
      <c r="C5" s="45" t="s">
        <v>10</v>
      </c>
      <c r="D5" s="45" t="s">
        <v>92</v>
      </c>
      <c r="E5" s="45" t="s">
        <v>93</v>
      </c>
      <c r="F5" s="45" t="s">
        <v>47</v>
      </c>
      <c r="G5" s="45" t="s">
        <v>24</v>
      </c>
      <c r="H5" s="45" t="s">
        <v>91</v>
      </c>
      <c r="I5" s="45" t="s">
        <v>94</v>
      </c>
    </row>
    <row r="6" spans="1:35">
      <c r="A6" s="45" t="s">
        <v>7</v>
      </c>
      <c r="C6" s="45" t="s">
        <v>36</v>
      </c>
      <c r="D6" s="45" t="s">
        <v>95</v>
      </c>
      <c r="E6" s="45" t="s">
        <v>96</v>
      </c>
      <c r="F6" s="45" t="s">
        <v>47</v>
      </c>
      <c r="G6" s="45" t="s">
        <v>24</v>
      </c>
      <c r="H6" s="45" t="s">
        <v>91</v>
      </c>
      <c r="I6" s="45" t="s">
        <v>97</v>
      </c>
    </row>
    <row r="7" spans="1:35">
      <c r="A7" s="45" t="s">
        <v>7</v>
      </c>
    </row>
    <row r="8" spans="1:35">
      <c r="A8" s="45" t="s">
        <v>7</v>
      </c>
    </row>
    <row r="9" spans="1:35">
      <c r="A9" s="45" t="s">
        <v>7</v>
      </c>
    </row>
    <row r="10" spans="1:35">
      <c r="A10" s="45" t="s">
        <v>7</v>
      </c>
    </row>
    <row r="11" spans="1:35">
      <c r="A11" s="45" t="s">
        <v>7</v>
      </c>
      <c r="C11" s="45" t="s">
        <v>26</v>
      </c>
      <c r="E11" s="45" t="s">
        <v>98</v>
      </c>
    </row>
    <row r="12" spans="1:35">
      <c r="A12" s="45" t="s">
        <v>7</v>
      </c>
      <c r="C12" s="45" t="s">
        <v>27</v>
      </c>
      <c r="E12" s="45" t="s">
        <v>99</v>
      </c>
    </row>
    <row r="13" spans="1:35">
      <c r="A13" s="45" t="s">
        <v>7</v>
      </c>
      <c r="C13" s="45" t="s">
        <v>37</v>
      </c>
      <c r="E13" s="45" t="s">
        <v>100</v>
      </c>
    </row>
    <row r="14" spans="1:35">
      <c r="A14" s="45" t="s">
        <v>7</v>
      </c>
      <c r="C14" s="45" t="s">
        <v>35</v>
      </c>
      <c r="E14" s="45" t="s">
        <v>101</v>
      </c>
    </row>
    <row r="15" spans="1:35">
      <c r="A15" s="45" t="s">
        <v>7</v>
      </c>
      <c r="C15" s="45" t="s">
        <v>38</v>
      </c>
      <c r="E15" s="45" t="s">
        <v>102</v>
      </c>
    </row>
    <row r="16" spans="1:35">
      <c r="A16" s="45" t="s">
        <v>7</v>
      </c>
      <c r="C16" s="45" t="s">
        <v>39</v>
      </c>
      <c r="E16" s="45" t="s">
        <v>103</v>
      </c>
    </row>
    <row r="17" spans="1:42">
      <c r="A17" s="45" t="s">
        <v>7</v>
      </c>
    </row>
    <row r="18" spans="1:42">
      <c r="A18" s="45" t="s">
        <v>7</v>
      </c>
    </row>
    <row r="21" spans="1:42">
      <c r="K21" s="45" t="s">
        <v>40</v>
      </c>
    </row>
    <row r="23" spans="1:42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223</v>
      </c>
      <c r="V23" s="45" t="s">
        <v>16</v>
      </c>
      <c r="W23" s="45" t="s">
        <v>58</v>
      </c>
      <c r="X23" s="45" t="s">
        <v>59</v>
      </c>
      <c r="Y23" s="45" t="s">
        <v>33</v>
      </c>
      <c r="Z23" s="45" t="s">
        <v>12</v>
      </c>
      <c r="AA23" s="45" t="s">
        <v>31</v>
      </c>
      <c r="AB23" s="45" t="s">
        <v>13</v>
      </c>
      <c r="AC23" s="45" t="s">
        <v>49</v>
      </c>
      <c r="AD23" s="45" t="s">
        <v>50</v>
      </c>
      <c r="AE23" s="45" t="s">
        <v>60</v>
      </c>
      <c r="AF23" s="45" t="s">
        <v>61</v>
      </c>
      <c r="AG23" s="45" t="s">
        <v>62</v>
      </c>
      <c r="AH23" s="45" t="s">
        <v>63</v>
      </c>
      <c r="AI23" s="45" t="s">
        <v>64</v>
      </c>
      <c r="AJ23" s="45" t="s">
        <v>65</v>
      </c>
      <c r="AK23" s="45" t="s">
        <v>66</v>
      </c>
      <c r="AL23" s="45" t="s">
        <v>67</v>
      </c>
      <c r="AM23" s="45" t="s">
        <v>68</v>
      </c>
      <c r="AN23" s="45" t="s">
        <v>69</v>
      </c>
      <c r="AO23" s="45" t="s">
        <v>70</v>
      </c>
      <c r="AP23" s="45" t="s">
        <v>71</v>
      </c>
    </row>
    <row r="24" spans="1:42">
      <c r="B24" s="45" t="s">
        <v>104</v>
      </c>
      <c r="C24" s="45" t="s">
        <v>43</v>
      </c>
      <c r="E24" s="45" t="s">
        <v>105</v>
      </c>
      <c r="K24" s="45" t="s">
        <v>106</v>
      </c>
      <c r="L24" s="45" t="s">
        <v>107</v>
      </c>
      <c r="M24" s="45" t="s">
        <v>108</v>
      </c>
      <c r="N24" s="45" t="s">
        <v>109</v>
      </c>
      <c r="O24" s="45" t="s">
        <v>110</v>
      </c>
      <c r="P24" s="45" t="s">
        <v>111</v>
      </c>
      <c r="R24" s="45" t="s">
        <v>112</v>
      </c>
      <c r="S24" s="45" t="s">
        <v>113</v>
      </c>
      <c r="T24" s="45" t="s">
        <v>114</v>
      </c>
      <c r="U24" s="45" t="s">
        <v>224</v>
      </c>
      <c r="V24" s="45" t="s">
        <v>115</v>
      </c>
      <c r="W24" s="45" t="s">
        <v>116</v>
      </c>
      <c r="X24" s="45" t="s">
        <v>225</v>
      </c>
      <c r="Y24" s="45" t="s">
        <v>117</v>
      </c>
      <c r="Z24" s="45" t="s">
        <v>118</v>
      </c>
      <c r="AA24" s="45" t="s">
        <v>119</v>
      </c>
      <c r="AB24" s="45" t="s">
        <v>120</v>
      </c>
      <c r="AC24" s="45" t="s">
        <v>226</v>
      </c>
      <c r="AD24" s="45" t="s">
        <v>121</v>
      </c>
      <c r="AE24" s="45" t="s">
        <v>122</v>
      </c>
      <c r="AF24" s="45" t="s">
        <v>121</v>
      </c>
      <c r="AG24" s="45" t="s">
        <v>72</v>
      </c>
      <c r="AH24" s="45" t="s">
        <v>123</v>
      </c>
      <c r="AI24" s="45" t="s">
        <v>73</v>
      </c>
      <c r="AJ24" s="45" t="s">
        <v>74</v>
      </c>
      <c r="AK24" s="45" t="s">
        <v>124</v>
      </c>
      <c r="AL24" s="45" t="s">
        <v>125</v>
      </c>
      <c r="AM24" s="45" t="s">
        <v>126</v>
      </c>
      <c r="AN24" s="45" t="s">
        <v>127</v>
      </c>
      <c r="AO24" s="45" t="s">
        <v>128</v>
      </c>
      <c r="AP24" s="45" t="s">
        <v>129</v>
      </c>
    </row>
    <row r="25" spans="1:42">
      <c r="B25" s="45" t="s">
        <v>130</v>
      </c>
      <c r="C25" s="45" t="s">
        <v>44</v>
      </c>
      <c r="E25" s="45" t="s">
        <v>131</v>
      </c>
      <c r="K25" s="45" t="s">
        <v>132</v>
      </c>
      <c r="L25" s="45" t="s">
        <v>133</v>
      </c>
      <c r="M25" s="45" t="s">
        <v>134</v>
      </c>
      <c r="N25" s="45" t="s">
        <v>135</v>
      </c>
      <c r="O25" s="45" t="s">
        <v>136</v>
      </c>
      <c r="P25" s="45" t="s">
        <v>137</v>
      </c>
      <c r="Q25" s="45" t="s">
        <v>138</v>
      </c>
      <c r="S25" s="45" t="s">
        <v>137</v>
      </c>
      <c r="T25" s="45" t="s">
        <v>139</v>
      </c>
      <c r="V25" s="45" t="s">
        <v>140</v>
      </c>
      <c r="W25" s="45" t="s">
        <v>141</v>
      </c>
      <c r="X25" s="45" t="s">
        <v>142</v>
      </c>
      <c r="Y25" s="45" t="s">
        <v>143</v>
      </c>
      <c r="Z25" s="45" t="s">
        <v>144</v>
      </c>
      <c r="AA25" s="45" t="s">
        <v>145</v>
      </c>
      <c r="AB25" s="45" t="s">
        <v>227</v>
      </c>
      <c r="AC25" s="45" t="s">
        <v>146</v>
      </c>
    </row>
    <row r="26" spans="1:42">
      <c r="B26" s="45" t="s">
        <v>147</v>
      </c>
      <c r="C26" s="45" t="s">
        <v>45</v>
      </c>
      <c r="E26" s="45" t="s">
        <v>148</v>
      </c>
      <c r="K26" s="45" t="s">
        <v>149</v>
      </c>
      <c r="L26" s="45" t="s">
        <v>150</v>
      </c>
      <c r="M26" s="45" t="s">
        <v>151</v>
      </c>
      <c r="N26" s="45" t="s">
        <v>152</v>
      </c>
      <c r="O26" s="45" t="s">
        <v>153</v>
      </c>
      <c r="P26" s="45" t="s">
        <v>154</v>
      </c>
      <c r="Q26" s="45" t="s">
        <v>155</v>
      </c>
      <c r="S26" s="45" t="s">
        <v>154</v>
      </c>
      <c r="T26" s="45" t="s">
        <v>156</v>
      </c>
      <c r="V26" s="45" t="s">
        <v>157</v>
      </c>
      <c r="W26" s="45" t="s">
        <v>158</v>
      </c>
      <c r="X26" s="45" t="s">
        <v>159</v>
      </c>
      <c r="Y26" s="45" t="s">
        <v>160</v>
      </c>
      <c r="Z26" s="45" t="s">
        <v>161</v>
      </c>
      <c r="AA26" s="45" t="s">
        <v>162</v>
      </c>
      <c r="AB26" s="45" t="s">
        <v>228</v>
      </c>
      <c r="AC26" s="45" t="s">
        <v>163</v>
      </c>
    </row>
    <row r="28" spans="1:42">
      <c r="AB28" s="45" t="s">
        <v>164</v>
      </c>
      <c r="AC28" s="45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3375-FCBD-4B6A-86CC-F5777D6D79E8}">
  <dimension ref="A1:E30"/>
  <sheetViews>
    <sheetView workbookViewId="0"/>
  </sheetViews>
  <sheetFormatPr defaultRowHeight="15"/>
  <sheetData>
    <row r="1" spans="1:5">
      <c r="A1" s="45" t="s">
        <v>168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290</v>
      </c>
    </row>
    <row r="4" spans="1:5">
      <c r="A4" s="45" t="s">
        <v>0</v>
      </c>
      <c r="B4" s="45" t="s">
        <v>6</v>
      </c>
      <c r="C4" s="45" t="s">
        <v>291</v>
      </c>
    </row>
    <row r="5" spans="1:5">
      <c r="A5" s="45" t="s">
        <v>0</v>
      </c>
      <c r="B5" s="45" t="s">
        <v>25</v>
      </c>
      <c r="C5" s="45" t="s">
        <v>77</v>
      </c>
      <c r="D5" s="45" t="s">
        <v>78</v>
      </c>
      <c r="E5" s="45" t="s">
        <v>51</v>
      </c>
    </row>
    <row r="8" spans="1:5">
      <c r="A8" s="45" t="s">
        <v>8</v>
      </c>
      <c r="C8" s="45" t="s">
        <v>79</v>
      </c>
    </row>
    <row r="9" spans="1:5">
      <c r="A9" s="45" t="s">
        <v>9</v>
      </c>
      <c r="C9" s="45" t="s">
        <v>80</v>
      </c>
    </row>
    <row r="10" spans="1:5">
      <c r="B10" s="45" t="s">
        <v>37</v>
      </c>
      <c r="C10" s="45" t="s">
        <v>81</v>
      </c>
    </row>
    <row r="11" spans="1:5">
      <c r="B11" s="45" t="s">
        <v>35</v>
      </c>
      <c r="C11" s="45" t="s">
        <v>81</v>
      </c>
    </row>
    <row r="12" spans="1:5">
      <c r="B12" s="45" t="s">
        <v>38</v>
      </c>
      <c r="C12" s="45" t="s">
        <v>82</v>
      </c>
    </row>
    <row r="13" spans="1:5">
      <c r="B13" s="45" t="s">
        <v>39</v>
      </c>
      <c r="C13" s="45" t="s">
        <v>83</v>
      </c>
      <c r="D13" s="45" t="s">
        <v>84</v>
      </c>
    </row>
    <row r="14" spans="1:5">
      <c r="D14" s="45" t="s">
        <v>85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84</v>
      </c>
    </row>
    <row r="30" spans="3:4">
      <c r="D30" s="45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5F87-85E6-4FC7-8E96-CAF58756E6F1}">
  <dimension ref="A1:AP32"/>
  <sheetViews>
    <sheetView workbookViewId="0"/>
  </sheetViews>
  <sheetFormatPr defaultRowHeight="15"/>
  <sheetData>
    <row r="1" spans="1:35">
      <c r="A1" s="45" t="s">
        <v>222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V1" s="45" t="s">
        <v>17</v>
      </c>
      <c r="W1" s="45" t="s">
        <v>17</v>
      </c>
      <c r="X1" s="45" t="s">
        <v>17</v>
      </c>
      <c r="Y1" s="45" t="s">
        <v>7</v>
      </c>
      <c r="Z1" s="45" t="s">
        <v>7</v>
      </c>
      <c r="AA1" s="45" t="s">
        <v>17</v>
      </c>
      <c r="AB1" s="45" t="s">
        <v>17</v>
      </c>
      <c r="AC1" s="45" t="s">
        <v>17</v>
      </c>
      <c r="AH1" s="45" t="s">
        <v>7</v>
      </c>
      <c r="AI1" s="45" t="s">
        <v>7</v>
      </c>
    </row>
    <row r="2" spans="1:35">
      <c r="A2" s="45" t="s">
        <v>7</v>
      </c>
      <c r="D2" s="45" t="s">
        <v>18</v>
      </c>
      <c r="E2" s="45" t="s">
        <v>88</v>
      </c>
    </row>
    <row r="3" spans="1:35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5">
      <c r="A4" s="45" t="s">
        <v>7</v>
      </c>
      <c r="C4" s="45" t="s">
        <v>11</v>
      </c>
      <c r="D4" s="45" t="s">
        <v>89</v>
      </c>
      <c r="E4" s="45" t="s">
        <v>90</v>
      </c>
      <c r="F4" s="45" t="s">
        <v>46</v>
      </c>
      <c r="G4" s="45" t="s">
        <v>24</v>
      </c>
      <c r="H4" s="45" t="s">
        <v>91</v>
      </c>
    </row>
    <row r="5" spans="1:35">
      <c r="A5" s="45" t="s">
        <v>7</v>
      </c>
      <c r="C5" s="45" t="s">
        <v>10</v>
      </c>
      <c r="D5" s="45" t="s">
        <v>92</v>
      </c>
      <c r="E5" s="45" t="s">
        <v>93</v>
      </c>
      <c r="F5" s="45" t="s">
        <v>47</v>
      </c>
      <c r="G5" s="45" t="s">
        <v>24</v>
      </c>
      <c r="H5" s="45" t="s">
        <v>91</v>
      </c>
      <c r="I5" s="45" t="s">
        <v>94</v>
      </c>
    </row>
    <row r="6" spans="1:35">
      <c r="A6" s="45" t="s">
        <v>7</v>
      </c>
      <c r="C6" s="45" t="s">
        <v>36</v>
      </c>
      <c r="D6" s="45" t="s">
        <v>95</v>
      </c>
      <c r="E6" s="45" t="s">
        <v>96</v>
      </c>
      <c r="F6" s="45" t="s">
        <v>47</v>
      </c>
      <c r="G6" s="45" t="s">
        <v>24</v>
      </c>
      <c r="H6" s="45" t="s">
        <v>91</v>
      </c>
      <c r="I6" s="45" t="s">
        <v>97</v>
      </c>
    </row>
    <row r="7" spans="1:35">
      <c r="A7" s="45" t="s">
        <v>7</v>
      </c>
    </row>
    <row r="8" spans="1:35">
      <c r="A8" s="45" t="s">
        <v>7</v>
      </c>
    </row>
    <row r="9" spans="1:35">
      <c r="A9" s="45" t="s">
        <v>7</v>
      </c>
    </row>
    <row r="10" spans="1:35">
      <c r="A10" s="45" t="s">
        <v>7</v>
      </c>
    </row>
    <row r="11" spans="1:35">
      <c r="A11" s="45" t="s">
        <v>7</v>
      </c>
      <c r="C11" s="45" t="s">
        <v>26</v>
      </c>
      <c r="E11" s="45" t="s">
        <v>98</v>
      </c>
    </row>
    <row r="12" spans="1:35">
      <c r="A12" s="45" t="s">
        <v>7</v>
      </c>
      <c r="C12" s="45" t="s">
        <v>27</v>
      </c>
      <c r="E12" s="45" t="s">
        <v>99</v>
      </c>
    </row>
    <row r="13" spans="1:35">
      <c r="A13" s="45" t="s">
        <v>7</v>
      </c>
      <c r="C13" s="45" t="s">
        <v>37</v>
      </c>
      <c r="E13" s="45" t="s">
        <v>100</v>
      </c>
    </row>
    <row r="14" spans="1:35">
      <c r="A14" s="45" t="s">
        <v>7</v>
      </c>
      <c r="C14" s="45" t="s">
        <v>35</v>
      </c>
      <c r="E14" s="45" t="s">
        <v>101</v>
      </c>
    </row>
    <row r="15" spans="1:35">
      <c r="A15" s="45" t="s">
        <v>7</v>
      </c>
      <c r="C15" s="45" t="s">
        <v>38</v>
      </c>
      <c r="E15" s="45" t="s">
        <v>102</v>
      </c>
    </row>
    <row r="16" spans="1:35">
      <c r="A16" s="45" t="s">
        <v>7</v>
      </c>
      <c r="C16" s="45" t="s">
        <v>39</v>
      </c>
      <c r="E16" s="45" t="s">
        <v>103</v>
      </c>
    </row>
    <row r="17" spans="1:42">
      <c r="A17" s="45" t="s">
        <v>7</v>
      </c>
    </row>
    <row r="18" spans="1:42">
      <c r="A18" s="45" t="s">
        <v>7</v>
      </c>
    </row>
    <row r="21" spans="1:42">
      <c r="K21" s="45" t="s">
        <v>40</v>
      </c>
    </row>
    <row r="23" spans="1:42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223</v>
      </c>
      <c r="V23" s="45" t="s">
        <v>16</v>
      </c>
      <c r="W23" s="45" t="s">
        <v>58</v>
      </c>
      <c r="X23" s="45" t="s">
        <v>59</v>
      </c>
      <c r="Y23" s="45" t="s">
        <v>33</v>
      </c>
      <c r="Z23" s="45" t="s">
        <v>12</v>
      </c>
      <c r="AA23" s="45" t="s">
        <v>31</v>
      </c>
      <c r="AB23" s="45" t="s">
        <v>13</v>
      </c>
      <c r="AC23" s="45" t="s">
        <v>49</v>
      </c>
      <c r="AD23" s="45" t="s">
        <v>50</v>
      </c>
      <c r="AE23" s="45" t="s">
        <v>60</v>
      </c>
      <c r="AF23" s="45" t="s">
        <v>61</v>
      </c>
      <c r="AG23" s="45" t="s">
        <v>62</v>
      </c>
      <c r="AH23" s="45" t="s">
        <v>63</v>
      </c>
      <c r="AI23" s="45" t="s">
        <v>64</v>
      </c>
      <c r="AJ23" s="45" t="s">
        <v>65</v>
      </c>
      <c r="AK23" s="45" t="s">
        <v>66</v>
      </c>
      <c r="AL23" s="45" t="s">
        <v>67</v>
      </c>
      <c r="AM23" s="45" t="s">
        <v>68</v>
      </c>
      <c r="AN23" s="45" t="s">
        <v>69</v>
      </c>
      <c r="AO23" s="45" t="s">
        <v>70</v>
      </c>
      <c r="AP23" s="45" t="s">
        <v>71</v>
      </c>
    </row>
    <row r="24" spans="1:42">
      <c r="B24" s="45" t="s">
        <v>104</v>
      </c>
      <c r="C24" s="45" t="s">
        <v>43</v>
      </c>
      <c r="E24" s="45" t="s">
        <v>105</v>
      </c>
      <c r="K24" s="45" t="s">
        <v>106</v>
      </c>
      <c r="L24" s="45" t="s">
        <v>107</v>
      </c>
      <c r="M24" s="45" t="s">
        <v>108</v>
      </c>
      <c r="N24" s="45" t="s">
        <v>109</v>
      </c>
      <c r="O24" s="45" t="s">
        <v>110</v>
      </c>
      <c r="P24" s="45" t="s">
        <v>111</v>
      </c>
      <c r="R24" s="45" t="s">
        <v>112</v>
      </c>
      <c r="S24" s="45" t="s">
        <v>113</v>
      </c>
      <c r="T24" s="45" t="s">
        <v>114</v>
      </c>
      <c r="U24" s="45" t="s">
        <v>224</v>
      </c>
      <c r="V24" s="45" t="s">
        <v>115</v>
      </c>
      <c r="W24" s="45" t="s">
        <v>116</v>
      </c>
      <c r="X24" s="45" t="s">
        <v>225</v>
      </c>
      <c r="Y24" s="45" t="s">
        <v>117</v>
      </c>
      <c r="Z24" s="45" t="s">
        <v>118</v>
      </c>
      <c r="AA24" s="45" t="s">
        <v>119</v>
      </c>
      <c r="AB24" s="45" t="s">
        <v>120</v>
      </c>
      <c r="AC24" s="45" t="s">
        <v>226</v>
      </c>
      <c r="AD24" s="45" t="s">
        <v>121</v>
      </c>
      <c r="AE24" s="45" t="s">
        <v>122</v>
      </c>
      <c r="AF24" s="45" t="s">
        <v>121</v>
      </c>
      <c r="AG24" s="45" t="s">
        <v>72</v>
      </c>
      <c r="AH24" s="45" t="s">
        <v>123</v>
      </c>
      <c r="AI24" s="45" t="s">
        <v>73</v>
      </c>
      <c r="AJ24" s="45" t="s">
        <v>74</v>
      </c>
      <c r="AK24" s="45" t="s">
        <v>124</v>
      </c>
      <c r="AL24" s="45" t="s">
        <v>125</v>
      </c>
      <c r="AM24" s="45" t="s">
        <v>126</v>
      </c>
      <c r="AN24" s="45" t="s">
        <v>127</v>
      </c>
      <c r="AO24" s="45" t="s">
        <v>128</v>
      </c>
      <c r="AP24" s="45" t="s">
        <v>129</v>
      </c>
    </row>
    <row r="25" spans="1:42">
      <c r="A25" s="45" t="s">
        <v>166</v>
      </c>
      <c r="B25" s="45" t="s">
        <v>130</v>
      </c>
      <c r="C25" s="45" t="s">
        <v>43</v>
      </c>
      <c r="E25" s="45" t="s">
        <v>292</v>
      </c>
      <c r="K25" s="45" t="s">
        <v>170</v>
      </c>
      <c r="L25" s="45" t="s">
        <v>171</v>
      </c>
      <c r="M25" s="45" t="s">
        <v>132</v>
      </c>
      <c r="N25" s="45" t="s">
        <v>133</v>
      </c>
      <c r="O25" s="45" t="s">
        <v>134</v>
      </c>
      <c r="P25" s="45" t="s">
        <v>172</v>
      </c>
      <c r="R25" s="45" t="s">
        <v>135</v>
      </c>
      <c r="S25" s="45" t="s">
        <v>136</v>
      </c>
      <c r="T25" s="45" t="s">
        <v>138</v>
      </c>
      <c r="U25" s="45" t="s">
        <v>145</v>
      </c>
      <c r="V25" s="45" t="s">
        <v>173</v>
      </c>
      <c r="W25" s="45" t="s">
        <v>174</v>
      </c>
      <c r="X25" s="45" t="s">
        <v>230</v>
      </c>
      <c r="Y25" s="45" t="s">
        <v>137</v>
      </c>
      <c r="Z25" s="45" t="s">
        <v>139</v>
      </c>
      <c r="AA25" s="45" t="s">
        <v>140</v>
      </c>
      <c r="AB25" s="45" t="s">
        <v>141</v>
      </c>
      <c r="AC25" s="45" t="s">
        <v>231</v>
      </c>
      <c r="AD25" s="45" t="s">
        <v>146</v>
      </c>
      <c r="AE25" s="45" t="s">
        <v>175</v>
      </c>
      <c r="AF25" s="45" t="s">
        <v>146</v>
      </c>
      <c r="AG25" s="45" t="s">
        <v>72</v>
      </c>
      <c r="AH25" s="45" t="s">
        <v>143</v>
      </c>
      <c r="AI25" s="45" t="s">
        <v>73</v>
      </c>
      <c r="AJ25" s="45" t="s">
        <v>74</v>
      </c>
      <c r="AK25" s="45" t="s">
        <v>176</v>
      </c>
      <c r="AL25" s="45" t="s">
        <v>177</v>
      </c>
      <c r="AM25" s="45" t="s">
        <v>178</v>
      </c>
      <c r="AN25" s="45" t="s">
        <v>179</v>
      </c>
      <c r="AO25" s="45" t="s">
        <v>180</v>
      </c>
      <c r="AP25" s="45" t="s">
        <v>181</v>
      </c>
    </row>
    <row r="26" spans="1:42">
      <c r="A26" s="45" t="s">
        <v>166</v>
      </c>
      <c r="B26" s="45" t="s">
        <v>147</v>
      </c>
      <c r="C26" s="45" t="s">
        <v>43</v>
      </c>
      <c r="E26" s="45" t="s">
        <v>293</v>
      </c>
      <c r="K26" s="45" t="s">
        <v>182</v>
      </c>
      <c r="L26" s="45" t="s">
        <v>183</v>
      </c>
      <c r="M26" s="45" t="s">
        <v>149</v>
      </c>
      <c r="N26" s="45" t="s">
        <v>150</v>
      </c>
      <c r="O26" s="45" t="s">
        <v>151</v>
      </c>
      <c r="P26" s="45" t="s">
        <v>184</v>
      </c>
      <c r="R26" s="45" t="s">
        <v>152</v>
      </c>
      <c r="S26" s="45" t="s">
        <v>153</v>
      </c>
      <c r="T26" s="45" t="s">
        <v>155</v>
      </c>
      <c r="U26" s="45" t="s">
        <v>162</v>
      </c>
      <c r="V26" s="45" t="s">
        <v>185</v>
      </c>
      <c r="W26" s="45" t="s">
        <v>186</v>
      </c>
      <c r="X26" s="45" t="s">
        <v>232</v>
      </c>
      <c r="Y26" s="45" t="s">
        <v>154</v>
      </c>
      <c r="Z26" s="45" t="s">
        <v>156</v>
      </c>
      <c r="AA26" s="45" t="s">
        <v>157</v>
      </c>
      <c r="AB26" s="45" t="s">
        <v>158</v>
      </c>
      <c r="AC26" s="45" t="s">
        <v>233</v>
      </c>
      <c r="AD26" s="45" t="s">
        <v>163</v>
      </c>
      <c r="AE26" s="45" t="s">
        <v>187</v>
      </c>
      <c r="AF26" s="45" t="s">
        <v>163</v>
      </c>
      <c r="AG26" s="45" t="s">
        <v>72</v>
      </c>
      <c r="AH26" s="45" t="s">
        <v>160</v>
      </c>
      <c r="AI26" s="45" t="s">
        <v>73</v>
      </c>
      <c r="AJ26" s="45" t="s">
        <v>74</v>
      </c>
      <c r="AK26" s="45" t="s">
        <v>188</v>
      </c>
      <c r="AL26" s="45" t="s">
        <v>189</v>
      </c>
      <c r="AM26" s="45" t="s">
        <v>190</v>
      </c>
      <c r="AN26" s="45" t="s">
        <v>191</v>
      </c>
      <c r="AO26" s="45" t="s">
        <v>192</v>
      </c>
      <c r="AP26" s="45" t="s">
        <v>193</v>
      </c>
    </row>
    <row r="27" spans="1:42">
      <c r="A27" s="45" t="s">
        <v>166</v>
      </c>
      <c r="B27" s="45" t="s">
        <v>194</v>
      </c>
      <c r="C27" s="45" t="s">
        <v>43</v>
      </c>
      <c r="E27" s="45" t="s">
        <v>294</v>
      </c>
      <c r="K27" s="45" t="s">
        <v>234</v>
      </c>
      <c r="L27" s="45" t="s">
        <v>235</v>
      </c>
      <c r="M27" s="45" t="s">
        <v>195</v>
      </c>
      <c r="N27" s="45" t="s">
        <v>196</v>
      </c>
      <c r="O27" s="45" t="s">
        <v>197</v>
      </c>
      <c r="P27" s="45" t="s">
        <v>236</v>
      </c>
      <c r="R27" s="45" t="s">
        <v>198</v>
      </c>
      <c r="S27" s="45" t="s">
        <v>199</v>
      </c>
      <c r="T27" s="45" t="s">
        <v>201</v>
      </c>
      <c r="U27" s="45" t="s">
        <v>206</v>
      </c>
      <c r="V27" s="45" t="s">
        <v>237</v>
      </c>
      <c r="W27" s="45" t="s">
        <v>238</v>
      </c>
      <c r="X27" s="45" t="s">
        <v>239</v>
      </c>
      <c r="Y27" s="45" t="s">
        <v>200</v>
      </c>
      <c r="Z27" s="45" t="s">
        <v>202</v>
      </c>
      <c r="AA27" s="45" t="s">
        <v>203</v>
      </c>
      <c r="AB27" s="45" t="s">
        <v>204</v>
      </c>
      <c r="AC27" s="45" t="s">
        <v>240</v>
      </c>
      <c r="AD27" s="45" t="s">
        <v>207</v>
      </c>
      <c r="AE27" s="45" t="s">
        <v>241</v>
      </c>
      <c r="AF27" s="45" t="s">
        <v>207</v>
      </c>
      <c r="AG27" s="45" t="s">
        <v>72</v>
      </c>
      <c r="AH27" s="45" t="s">
        <v>205</v>
      </c>
      <c r="AI27" s="45" t="s">
        <v>73</v>
      </c>
      <c r="AJ27" s="45" t="s">
        <v>74</v>
      </c>
      <c r="AK27" s="45" t="s">
        <v>242</v>
      </c>
      <c r="AL27" s="45" t="s">
        <v>243</v>
      </c>
      <c r="AM27" s="45" t="s">
        <v>244</v>
      </c>
      <c r="AN27" s="45" t="s">
        <v>245</v>
      </c>
      <c r="AO27" s="45" t="s">
        <v>246</v>
      </c>
      <c r="AP27" s="45" t="s">
        <v>247</v>
      </c>
    </row>
    <row r="28" spans="1:42">
      <c r="A28" s="45" t="s">
        <v>166</v>
      </c>
      <c r="B28" s="45" t="s">
        <v>208</v>
      </c>
      <c r="C28" s="45" t="s">
        <v>43</v>
      </c>
      <c r="E28" s="45" t="s">
        <v>295</v>
      </c>
      <c r="K28" s="45" t="s">
        <v>248</v>
      </c>
      <c r="L28" s="45" t="s">
        <v>249</v>
      </c>
      <c r="M28" s="45" t="s">
        <v>209</v>
      </c>
      <c r="N28" s="45" t="s">
        <v>210</v>
      </c>
      <c r="O28" s="45" t="s">
        <v>211</v>
      </c>
      <c r="P28" s="45" t="s">
        <v>250</v>
      </c>
      <c r="R28" s="45" t="s">
        <v>212</v>
      </c>
      <c r="S28" s="45" t="s">
        <v>213</v>
      </c>
      <c r="T28" s="45" t="s">
        <v>215</v>
      </c>
      <c r="U28" s="45" t="s">
        <v>220</v>
      </c>
      <c r="V28" s="45" t="s">
        <v>251</v>
      </c>
      <c r="W28" s="45" t="s">
        <v>252</v>
      </c>
      <c r="X28" s="45" t="s">
        <v>253</v>
      </c>
      <c r="Y28" s="45" t="s">
        <v>214</v>
      </c>
      <c r="Z28" s="45" t="s">
        <v>216</v>
      </c>
      <c r="AA28" s="45" t="s">
        <v>217</v>
      </c>
      <c r="AB28" s="45" t="s">
        <v>218</v>
      </c>
      <c r="AC28" s="45" t="s">
        <v>254</v>
      </c>
      <c r="AD28" s="45" t="s">
        <v>221</v>
      </c>
      <c r="AE28" s="45" t="s">
        <v>255</v>
      </c>
      <c r="AF28" s="45" t="s">
        <v>221</v>
      </c>
      <c r="AG28" s="45" t="s">
        <v>72</v>
      </c>
      <c r="AH28" s="45" t="s">
        <v>219</v>
      </c>
      <c r="AI28" s="45" t="s">
        <v>73</v>
      </c>
      <c r="AJ28" s="45" t="s">
        <v>74</v>
      </c>
      <c r="AK28" s="45" t="s">
        <v>256</v>
      </c>
      <c r="AL28" s="45" t="s">
        <v>257</v>
      </c>
      <c r="AM28" s="45" t="s">
        <v>258</v>
      </c>
      <c r="AN28" s="45" t="s">
        <v>259</v>
      </c>
      <c r="AO28" s="45" t="s">
        <v>260</v>
      </c>
      <c r="AP28" s="45" t="s">
        <v>261</v>
      </c>
    </row>
    <row r="29" spans="1:42">
      <c r="B29" s="45" t="s">
        <v>262</v>
      </c>
      <c r="C29" s="45" t="s">
        <v>44</v>
      </c>
      <c r="E29" s="45" t="s">
        <v>131</v>
      </c>
      <c r="K29" s="45" t="s">
        <v>263</v>
      </c>
      <c r="L29" s="45" t="s">
        <v>264</v>
      </c>
      <c r="M29" s="45" t="s">
        <v>265</v>
      </c>
      <c r="N29" s="45" t="s">
        <v>266</v>
      </c>
      <c r="O29" s="45" t="s">
        <v>267</v>
      </c>
      <c r="P29" s="45" t="s">
        <v>270</v>
      </c>
      <c r="Q29" s="45" t="s">
        <v>268</v>
      </c>
      <c r="S29" s="45" t="s">
        <v>270</v>
      </c>
      <c r="T29" s="45" t="s">
        <v>271</v>
      </c>
      <c r="V29" s="45" t="s">
        <v>272</v>
      </c>
      <c r="W29" s="45" t="s">
        <v>273</v>
      </c>
      <c r="X29" s="45" t="s">
        <v>296</v>
      </c>
      <c r="Y29" s="45" t="s">
        <v>275</v>
      </c>
      <c r="Z29" s="45" t="s">
        <v>297</v>
      </c>
      <c r="AA29" s="45" t="s">
        <v>269</v>
      </c>
      <c r="AB29" s="45" t="s">
        <v>298</v>
      </c>
      <c r="AC29" s="45" t="s">
        <v>274</v>
      </c>
    </row>
    <row r="30" spans="1:42">
      <c r="B30" s="45" t="s">
        <v>276</v>
      </c>
      <c r="C30" s="45" t="s">
        <v>45</v>
      </c>
      <c r="E30" s="45" t="s">
        <v>148</v>
      </c>
      <c r="K30" s="45" t="s">
        <v>277</v>
      </c>
      <c r="L30" s="45" t="s">
        <v>278</v>
      </c>
      <c r="M30" s="45" t="s">
        <v>279</v>
      </c>
      <c r="N30" s="45" t="s">
        <v>280</v>
      </c>
      <c r="O30" s="45" t="s">
        <v>281</v>
      </c>
      <c r="P30" s="45" t="s">
        <v>284</v>
      </c>
      <c r="Q30" s="45" t="s">
        <v>282</v>
      </c>
      <c r="S30" s="45" t="s">
        <v>284</v>
      </c>
      <c r="T30" s="45" t="s">
        <v>285</v>
      </c>
      <c r="V30" s="45" t="s">
        <v>286</v>
      </c>
      <c r="W30" s="45" t="s">
        <v>287</v>
      </c>
      <c r="X30" s="45" t="s">
        <v>299</v>
      </c>
      <c r="Y30" s="45" t="s">
        <v>289</v>
      </c>
      <c r="Z30" s="45" t="s">
        <v>300</v>
      </c>
      <c r="AA30" s="45" t="s">
        <v>283</v>
      </c>
      <c r="AB30" s="45" t="s">
        <v>301</v>
      </c>
      <c r="AC30" s="45" t="s">
        <v>288</v>
      </c>
    </row>
    <row r="32" spans="1:42">
      <c r="AB32" s="45" t="s">
        <v>302</v>
      </c>
      <c r="AC32" s="45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2025-04-04T11:47:25Z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