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2025\"/>
    </mc:Choice>
  </mc:AlternateContent>
  <xr:revisionPtr revIDLastSave="0" documentId="8_{6A938EC8-B425-476C-A26A-31CCEE915A2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25" state="veryHidden" r:id="rId5"/>
    <sheet name="Sheet3" sheetId="26" state="veryHidden" r:id="rId6"/>
    <sheet name="Sheet4" sheetId="27" state="veryHidden" r:id="rId7"/>
    <sheet name="Sheet5" sheetId="28" state="veryHidden" r:id="rId8"/>
    <sheet name="Sheet6" sheetId="33" state="veryHidden" r:id="rId9"/>
    <sheet name="Sheet7" sheetId="34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D24" i="2"/>
  <c r="AG24" i="2"/>
  <c r="AH24" i="2"/>
  <c r="AL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D25" i="2"/>
  <c r="AG25" i="2"/>
  <c r="AH25" i="2"/>
  <c r="AL25" i="2"/>
  <c r="E26" i="2"/>
  <c r="K26" i="2"/>
  <c r="L26" i="2"/>
  <c r="O26" i="2"/>
  <c r="R26" i="2"/>
  <c r="S26" i="2"/>
  <c r="T26" i="2"/>
  <c r="V26" i="2"/>
  <c r="Y26" i="2"/>
  <c r="Z26" i="2"/>
  <c r="AA26" i="2"/>
  <c r="AB26" i="2"/>
  <c r="AC26" i="2"/>
  <c r="AD26" i="2"/>
  <c r="E27" i="2"/>
  <c r="K27" i="2"/>
  <c r="L27" i="2"/>
  <c r="O27" i="2"/>
  <c r="R27" i="2"/>
  <c r="S27" i="2"/>
  <c r="T27" i="2"/>
  <c r="V27" i="2"/>
  <c r="Y27" i="2"/>
  <c r="Z27" i="2"/>
  <c r="AA27" i="2"/>
  <c r="AB27" i="2"/>
  <c r="AC27" i="2"/>
  <c r="AD27" i="2"/>
  <c r="D5" i="1"/>
  <c r="B9" i="6"/>
  <c r="B8" i="6"/>
  <c r="B7" i="6"/>
  <c r="H6" i="2"/>
  <c r="H5" i="2"/>
  <c r="H4" i="2"/>
  <c r="E2" i="2"/>
  <c r="C26" i="1"/>
  <c r="C25" i="1"/>
  <c r="C24" i="1"/>
  <c r="D15" i="1"/>
  <c r="D14" i="1"/>
  <c r="C13" i="1" s="1"/>
  <c r="E16" i="2" s="1"/>
  <c r="D13" i="1"/>
  <c r="C12" i="1"/>
  <c r="E15" i="2" s="1"/>
  <c r="C11" i="1"/>
  <c r="E14" i="2" s="1"/>
  <c r="C10" i="1"/>
  <c r="E13" i="2" s="1"/>
  <c r="C5" i="1"/>
  <c r="E12" i="2" s="1"/>
  <c r="C4" i="1"/>
  <c r="C3" i="1"/>
  <c r="C9" i="1" s="1"/>
  <c r="E11" i="2" s="1"/>
  <c r="B25" i="2" l="1"/>
  <c r="D4" i="2"/>
  <c r="E4" i="2" s="1"/>
  <c r="D6" i="2"/>
  <c r="D5" i="2"/>
  <c r="I5" i="2"/>
  <c r="I6" i="2"/>
  <c r="C8" i="1"/>
  <c r="E5" i="2" l="1"/>
  <c r="E6" i="2"/>
  <c r="B24" i="2"/>
  <c r="B27" i="2" l="1"/>
  <c r="B26" i="2"/>
</calcChain>
</file>

<file path=xl/sharedStrings.xml><?xml version="1.0" encoding="utf-8"?>
<sst xmlns="http://schemas.openxmlformats.org/spreadsheetml/2006/main" count="1012" uniqueCount="332">
  <si>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</si>
  <si>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</si>
  <si>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</si>
  <si>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</si>
  <si>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</si>
  <si>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</si>
  <si>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</si>
  <si>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</si>
  <si>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</si>
  <si>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</si>
  <si>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</si>
  <si>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</si>
  <si>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</si>
  <si>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</si>
  <si>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</si>
  <si>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</si>
  <si>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</si>
  <si>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</si>
  <si>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</si>
  <si>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</si>
  <si>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</si>
  <si>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</si>
  <si>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</si>
  <si>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</si>
  <si>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</si>
  <si>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</si>
  <si>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</si>
  <si>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</si>
  <si>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</si>
  <si>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</si>
  <si>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</si>
  <si>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</si>
  <si>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</si>
  <si>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</si>
  <si>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</si>
  <si>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</si>
  <si>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</si>
  <si>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</si>
  <si>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</si>
  <si>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</si>
  <si>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</si>
  <si>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</si>
  <si>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</si>
  <si>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</si>
  <si>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</si>
  <si>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</si>
  <si>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</si>
  <si>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</si>
  <si>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</si>
  <si>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</si>
  <si>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</si>
  <si>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</si>
  <si>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</si>
  <si>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</si>
  <si>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</si>
  <si>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</si>
  <si>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</si>
  <si>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</si>
  <si>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</si>
  <si>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</si>
  <si>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</si>
  <si>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</si>
  <si>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</si>
  <si>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</si>
  <si>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</si>
  <si>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</si>
  <si>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</si>
  <si>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</si>
  <si>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</si>
  <si>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</si>
  <si>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</si>
  <si>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</si>
  <si>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</si>
  <si>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</si>
  <si>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</si>
  <si>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</si>
  <si>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</si>
  <si>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</si>
  <si>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</si>
  <si>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</si>
  <si>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</si>
  <si>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</si>
  <si>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</si>
  <si>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</si>
  <si>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</si>
  <si>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</si>
  <si>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</si>
  <si>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</si>
  <si>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</si>
  <si>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</si>
  <si>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</si>
  <si>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</si>
  <si>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</si>
  <si>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</si>
  <si>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</si>
  <si>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</si>
  <si>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</si>
  <si>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</si>
  <si>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</si>
  <si>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</si>
  <si>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</si>
  <si>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</si>
  <si>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</si>
  <si>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</si>
  <si>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</si>
  <si>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</si>
  <si>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</si>
  <si>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</si>
  <si>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</si>
  <si>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</si>
  <si>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</si>
  <si>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</si>
  <si>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</si>
  <si>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</si>
  <si>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</si>
  <si>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</si>
  <si>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</si>
  <si>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</si>
  <si>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</si>
  <si>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</si>
  <si>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</si>
  <si>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</si>
  <si>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</si>
  <si>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</si>
  <si>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</si>
  <si>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</si>
  <si>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</si>
  <si>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</si>
  <si>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</si>
  <si>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</si>
  <si>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</si>
  <si>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</si>
  <si>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</si>
  <si>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</si>
  <si>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</si>
  <si>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</si>
  <si>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=SUBTOTAL(9,AC24:AC27)</t>
  </si>
  <si>
    <t>Auto</t>
  </si>
  <si>
    <t>=MONTH(N25)</t>
  </si>
  <si>
    <t>=YEAR(N25)</t>
  </si>
  <si>
    <t>=MONTH(N26)</t>
  </si>
  <si>
    <t>=YEAR(N26)</t>
  </si>
  <si>
    <t>=IF(K27="","Hide","Show")</t>
  </si>
  <si>
    <t>=MONTH(N27)</t>
  </si>
  <si>
    <t>=YEAR(N27)</t>
  </si>
  <si>
    <t>=IF(K28="","Hide","Show")</t>
  </si>
  <si>
    <t>=MONTH(N28)</t>
  </si>
  <si>
    <t>=YEAR(N28)</t>
  </si>
  <si>
    <t>=IF(K29="","Hide","Show")</t>
  </si>
  <si>
    <t>=IF(K30="","Hide","Show")</t>
  </si>
  <si>
    <t>Auto+Hide+HideSheet+Formulas=Sheet2,Sheet3+FormulasOnly</t>
  </si>
  <si>
    <t>Auto+Hide+Values+Formulas=Sheet4,Sheet5+FormulasOnly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</si>
  <si>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</si>
  <si>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</si>
  <si>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</si>
  <si>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</si>
  <si>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</si>
  <si>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</si>
  <si>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</si>
  <si>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=IFERROR(NF($E24,"U_PONo"),"-")</t>
  </si>
  <si>
    <t>=IFERROR(NF($E24,"U_PODate"),"-")</t>
  </si>
  <si>
    <t>=IFERROR(NF($E24,"DOCdate"),"-")</t>
  </si>
  <si>
    <t>=SUM(N24-V24)</t>
  </si>
  <si>
    <t>=IFERROR(NF($E24,"ITEMCODE"),"-")</t>
  </si>
  <si>
    <t>=IFERROR(NF($E24,"ITEMNAME"),"-")</t>
  </si>
  <si>
    <t>=IFERROR(NF($E24,"MEMO"),"-")</t>
  </si>
  <si>
    <t>=IFERROR(NF($E24,"QUANTITY"),"-")</t>
  </si>
  <si>
    <t>=IFERROR(AD24/AB24,0)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</si>
  <si>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</si>
  <si>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</si>
  <si>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</si>
  <si>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</si>
  <si>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</si>
  <si>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</si>
  <si>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</si>
  <si>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</si>
  <si>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</si>
  <si>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</si>
  <si>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</si>
  <si>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</si>
  <si>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</si>
  <si>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</si>
  <si>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</si>
  <si>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</si>
  <si>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</si>
  <si>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</si>
  <si>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</si>
  <si>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=IFERROR(AD25/AB25,0)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</si>
  <si>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</si>
  <si>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</si>
  <si>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</si>
  <si>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</si>
  <si>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</si>
  <si>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</si>
  <si>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</si>
  <si>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</si>
  <si>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</si>
  <si>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</si>
  <si>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</si>
  <si>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</si>
  <si>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</si>
  <si>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</si>
  <si>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</si>
  <si>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=IFERROR(AD26/AB26,0)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</si>
  <si>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</si>
  <si>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</si>
  <si>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</si>
  <si>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</si>
  <si>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</si>
  <si>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=SUBTOTAL(9,AD24:AD27)</t>
  </si>
  <si>
    <t>=IFERROR(NF($E25,"U_MSPCN"),"-")</t>
  </si>
  <si>
    <t>=IFERROR(NF($E25,"U_PONo"),"-")</t>
  </si>
  <si>
    <t>=IFERROR(NF($E25,"U_PODate"),"-")</t>
  </si>
  <si>
    <t>=IFERROR(NF($E25,"DOCdate"),"-")</t>
  </si>
  <si>
    <t>=SUM(N25-V25)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</si>
  <si>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</si>
  <si>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</si>
  <si>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</si>
  <si>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</si>
  <si>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</si>
  <si>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</si>
  <si>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</si>
  <si>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=IFERROR(NF($E26,"U_MSPCN"),"-")</t>
  </si>
  <si>
    <t>=IFERROR(NF($E26,"U_PONo"),"-")</t>
  </si>
  <si>
    <t>=IFERROR(NF($E26,"U_PODate"),"-")</t>
  </si>
  <si>
    <t>=IFERROR(NF($E26,"DOCdate"),"-")</t>
  </si>
  <si>
    <t>=SUM(N26-V26)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</si>
  <si>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</si>
  <si>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</si>
  <si>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</si>
  <si>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</si>
  <si>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</si>
  <si>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</si>
  <si>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</si>
  <si>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</si>
  <si>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</si>
  <si>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</si>
  <si>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</si>
  <si>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</si>
  <si>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</si>
  <si>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</si>
  <si>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=IFERROR(NF($E27,"U_PONo"),"-")</t>
  </si>
  <si>
    <t>=IFERROR(NF($E27,"U_PODate"),"-")</t>
  </si>
  <si>
    <t>=IFERROR(NF($E27,"DOCdate"),"-")</t>
  </si>
  <si>
    <t>=SUM(N27-V27)</t>
  </si>
  <si>
    <t>=IFERROR(NF($E27,"ITEMCODE"),"-")</t>
  </si>
  <si>
    <t>=IFERROR(NF($E27,"ITEMNAME"),"-")</t>
  </si>
  <si>
    <t>=IFERROR(NF($E27,"MEMO"),"-")</t>
  </si>
  <si>
    <t>=IFERROR(NF($E27,"QUANTITY"),"-")</t>
  </si>
  <si>
    <t>=IFERROR(AD27/AB27,0)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</si>
  <si>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</si>
  <si>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</si>
  <si>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</si>
  <si>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</si>
  <si>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</si>
  <si>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</si>
  <si>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</si>
  <si>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</si>
  <si>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</si>
  <si>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</si>
  <si>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</si>
  <si>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</si>
  <si>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</si>
  <si>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</si>
  <si>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</si>
  <si>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</si>
  <si>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=IFERROR(NF($E28,"U_PONo"),"-")</t>
  </si>
  <si>
    <t>=IFERROR(NF($E28,"U_PODate"),"-")</t>
  </si>
  <si>
    <t>=IFERROR(NF($E28,"DOCdate"),"-")</t>
  </si>
  <si>
    <t>=SUM(N28-V28)</t>
  </si>
  <si>
    <t>=IFERROR(NF($E28,"ITEMCODE"),"-")</t>
  </si>
  <si>
    <t>=IFERROR(NF($E28,"ITEMNAME"),"-")</t>
  </si>
  <si>
    <t>=IFERROR(NF($E28,"MEMO"),"-")</t>
  </si>
  <si>
    <t>=IFERROR(NF($E28,"QUANTITY"),"-")</t>
  </si>
  <si>
    <t>=IFERROR(AD28/AB28,0)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</si>
  <si>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</si>
  <si>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</si>
  <si>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</si>
  <si>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</si>
  <si>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</si>
  <si>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</si>
  <si>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</si>
  <si>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</si>
  <si>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</si>
  <si>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</si>
  <si>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</si>
  <si>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</si>
  <si>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</si>
  <si>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</si>
  <si>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</si>
  <si>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=IFERROR(NF($E29,"ITEMCODE"),"-")</t>
  </si>
  <si>
    <t>=IFERROR(NF($E29,"ITEMNAME"),"-")</t>
  </si>
  <si>
    <t>=IFERROR(NF($E29,"MEMO"),"-")</t>
  </si>
  <si>
    <t>=IFERROR(NF($E29,"QUANTITY"),"-")</t>
  </si>
  <si>
    <t>=IFERROR(AD29/AB29,0)</t>
  </si>
  <si>
    <t>=IFERROR(NF($E29,"LINETOTAL"),"-")</t>
  </si>
  <si>
    <t>=IFERROR(NF($E29,"ADDRESS2"),"-")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</si>
  <si>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</si>
  <si>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</si>
  <si>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</si>
  <si>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</si>
  <si>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</si>
  <si>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=IFERROR(NF($E30,"U_CUSTREF"),"-")</t>
  </si>
  <si>
    <t>=IFERROR(NF($E30,"ITEMCODE"),"-")</t>
  </si>
  <si>
    <t>=IFERROR(NF($E30,"ITEMNAME"),"-")</t>
  </si>
  <si>
    <t>=IFERROR(NF($E30,"MEMO"),"-")</t>
  </si>
  <si>
    <t>=IFERROR(NF($E30,"QUANTITY"),"-")</t>
  </si>
  <si>
    <t>=IFERROR(AD30/AB30,0)</t>
  </si>
  <si>
    <t>=IFERROR(NF($E30,"LINETOTAL"),"-")</t>
  </si>
  <si>
    <t>=IFERROR(NF($E30,"ADDRESS2"),"-")</t>
  </si>
  <si>
    <t>="'CW0080-SGD','CY0036-SGD','CW0080-SGD','CS0167-SGD','CS0200-SGD','CG0164-SGD'"</t>
  </si>
  <si>
    <t>="01/03/2025"</t>
  </si>
  <si>
    <t>="31/03/2025"</t>
  </si>
  <si>
    <t>Auto+Hide+HideSheet+Formulas=Sheet6,Sheet2,Sheet3</t>
  </si>
  <si>
    <t>Auto+Hide+HideSheet+Formulas=Sheet6,Sheet2,Sheet3+FormulasOnly</t>
  </si>
  <si>
    <t>Auto+Hide+Values+Formulas=Sheet7,Sheet4,Sheet5</t>
  </si>
  <si>
    <t>="""UICACS"","""",""SQL="",""2=DOCNUM"",""33038334"",""14=CUSTREF"",""7573007090"",""14=U_CUSTREF"",""7573007090"",""15=DOCDATE"",""21/3/2025"",""15=TAXDATE"",""21/3/2025"",""14=CARDCODE"",""CW0080-SGD"",""14=CARDNAME"",""WOODLANDSHEALTH PTE. LTD."",""14=ITEMCODE"",""MS7JQ-00355GLP"",""14=ITEMNA"&amp;"ME"",""MS SQL SERVER ENTERPRISE CORE SLNG SA 2L"",""10=QUANTITY"",""8.000000"",""14=U_PONO"",""955943"",""15=U_PODATE"",""21/3/2025"",""10=U_TLINTCOS"",""0.000000"",""2=SLPCODE"",""132"",""14=SLPNAME"",""E0001-CS"",""14=MEMO"",""WENDY KUM CHIOU SZE"",""14=CONTACTNAME"",""E-INVOICE"",""10=LI"&amp;"NETOTAL"",""70409.680000"",""14=U_ENR"","""",""14=U_MSENR"",""S7138270"",""14=U_MSPCN"",""92B8E51B"",""14=ADDRESS2"",""TAN TZE CHONG_x000D_WOODLANDSHEALTH PTE. LTD. 17 WOODLANDS DRIVE 17  SINGAPORE 737628_x000D_TAN TZE CHONG(97571319)_x000D_TEL: _x000D_FAX: _x000D_EMAIL: tan.tze.chong@synapxe.s"""</t>
  </si>
  <si>
    <t>="""UICACS"","""",""SQL="",""2=DOCNUM"",""33038367"",""14=CUSTREF"",""7570000321"",""14=U_CUSTREF"",""7570000321"",""15=DOCDATE"",""25/3/2025"",""15=TAXDATE"",""25/3/2025"",""14=CARDCODE"",""CN0026-SGD"",""14=CARDNAME"",""NATIONAL HEALTHCARE GROUP PTE LTD"",""14=ITEMCODE"",""MS7JQ-00355GLP"",""1"&amp;"4=ITEMNAME"",""MS SQL SERVER ENTERPRISE CORE SLNG SA 2L"",""10=QUANTITY"",""24.000000"",""14=U_PONO"",""955988"",""15=U_PODATE"",""24/3/2025"",""10=U_TLINTCOS"",""0.000000"",""2=SLPCODE"",""132"",""14=SLPNAME"",""E0001-CS"",""14=MEMO"",""WENDY KUM CHIOU SZE"",""14=CONTACTNAME"",""E-INVOIC"&amp;"E(AP DIRECT)"",""10=LINETOTAL"",""242280.960000"",""14=U_ENR"","""",""14=U_MSENR"",""S7138270"",""14=U_MSPCN"",""45018483"",""14=ADDRESS2"",""HNIN THET WAI_x000D_NATIONAL HEALTHCARE GROUP PTE LTD 3 FUSIONOPOLIS LINK,#03-08, #03-08, NEXUS@ONE-NORTH, SOUTH LOBBY SINGAPORE 138543_x000D_HNI"&amp;"N THET WAI_x000D_TEL: _x000D_FAX: _x000D_EMAIL: hnin.thet.wai@synapxe.sg"""</t>
  </si>
  <si>
    <t>="""UICACS"","""",""SQL="",""2=DOCNUM"",""33038412"",""14=CUSTREF"",""7564000535"",""14=U_CUSTREF"",""7564000535"",""15=DOCDATE"",""28/3/2025"",""15=TAXDATE"",""28/3/2025"",""14=CARDCODE"",""CI1305-SGD"",""14=CARDNAME"",""NATIONAL HEALTHCARE GROUP PHARMACY"",""14=ITEMCODE"",""MSEP2-27380GLP"","""&amp;"14=ITEMNAME"",""MS OFFICE STANDARD 2024 SLNG LTSC"",""10=QUANTITY"",""2.000000"",""14=U_PONO"",""956075"",""15=U_PODATE"",""27/3/2025"",""10=U_TLINTCOS"",""0.000000"",""2=SLPCODE"",""132"",""14=SLPNAME"",""E0001-CS"",""14=MEMO"",""WENDY KUM CHIOU SZE"",""14=CONTACTNAME"",""E-INVOICE( AP D"&amp;"IRECT )"",""10=LINETOTAL"",""896.940000"",""14=U_ENR"","""",""14=U_MSENR"",""S7138270"",""14=U_MSPCN"",""45018483"",""14=ADDRESS2"",""HPS2_x000D_6 SERANGOON NORTH AVE 5 #03-12  SINGAPORE 554910_x000D_GOH YONG CHUAN_x000D_TEL: _x000D_FAX: _x000D_EMAIL: YON G_CHUAN_GOH@PHARMACY.NHG.COM.SG"""</t>
  </si>
  <si>
    <t>="""UICACS"","""",""SQL="",""2=DOCNUM"",""33038413"",""14=CUSTREF"",""2025100522"",""14=U_CUSTREF"",""2025100522"",""15=DOCDATE"",""28/3/2025"",""15=TAXDATE"",""28/3/2025"",""14=CARDCODE"",""CS0167-SGD"",""14=CARDNAME"",""ST LUKE'S HOSPITAL"",""14=ITEMCODE"",""MSEP2-24970GLP"",""14=ITEMNAME"",""MS"&amp;" WIN SERVER STANDARD CORE 2025 SLNG 2L"",""10=QUANTITY"",""8.000000"",""14=U_PONO"",""956090"",""15=U_PODATE"",""27/3/2025"",""10=U_TLINTCOS"",""0.000000"",""2=SLPCODE"",""132"",""14=SLPNAME"",""E0001-CS"",""14=MEMO"",""WENDY KUM CHIOU SZE"",""14=CONTACTNAME"",""JULIETTE LIM"",""10=LINETO"&amp;"TAL"",""1076.640000"",""14=U_ENR"","""",""14=U_MSENR"",""S7138270"",""14=U_MSPCN"",""B816AA67"",""14=ADDRESS2"",""ST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juliettelim@s"&amp;"tluke.org.sg"""</t>
  </si>
  <si>
    <t>=IFERROR(NF($E29,"CONTACTNAME"),"-")</t>
  </si>
  <si>
    <t>=IFERROR(NF($E29,"U_PODATE"),"-")</t>
  </si>
  <si>
    <t>=IFERROR(NF($E29,"U_PONO"),"-")</t>
  </si>
  <si>
    <t>=IFERROR(NF($E30,"CONTACTNAME"),"-")</t>
  </si>
  <si>
    <t>=IFERROR(NF($E30,"U_PODATE"),"-")</t>
  </si>
  <si>
    <t>=IFERROR(NF($E30,"U_PONO"),"-")</t>
  </si>
  <si>
    <t>=SUBTOTAL(9,AC24:AC31)</t>
  </si>
  <si>
    <t>=SUBTOTAL(9,AD24:AD31)</t>
  </si>
  <si>
    <t>Auto+Hide+Values+Formulas=Sheet7,Sheet4,Sheet5+FormulasOnly</t>
  </si>
  <si>
    <t>UIC PO No</t>
  </si>
  <si>
    <t>PERPETUAL LICENSE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</si>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</sst>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40" fontId="0" fillId="0" borderId="0" xfId="2" applyNumberFormat="1" applyFon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B2"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313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"01/03/2025"</f>
        <v>01/03/2025</v>
      </c>
    </row>
    <row r="4" spans="1:5">
      <c r="A4" s="1" t="s">
        <v>0</v>
      </c>
      <c r="B4" s="4" t="s">
        <v>6</v>
      </c>
      <c r="C4" s="5" t="str">
        <f>"31/03/2025"</f>
        <v>31/03/2025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01/Mar/2025..31/Mar/2025</v>
      </c>
    </row>
    <row r="9" spans="1:5">
      <c r="A9" s="1" t="s">
        <v>9</v>
      </c>
      <c r="C9" s="3" t="str">
        <f>TEXT($C$3,"yyyyMMdd") &amp; ".." &amp; TEXT($C$4,"yyyyMMdd")</f>
        <v>20250301..20250331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"'CW0080-SGD','CY0036-SGD','CW0080-SGD','CS0167-SGD','CS0200-SGD','CG0164-SGD'"</f>
        <v>'CW0080-SGD','CY0036-SGD','CW0080-SGD','CS0167-SGD','CS0200-SGD','CG0164-SGD'</v>
      </c>
    </row>
    <row r="23" spans="3:7">
      <c r="C23" s="45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6"/>
  <sheetViews>
    <sheetView tabSelected="1" topLeftCell="K19" zoomScale="85" zoomScaleNormal="85" workbookViewId="0">
      <selection activeCell="U35" sqref="U35"/>
    </sheetView>
  </sheetViews>
  <sheetFormatPr defaultColWidth="9.140625" defaultRowHeight="15"/>
  <cols>
    <col min="1" max="2" width="17.7109375" style="1" hidden="1" customWidth="1"/>
    <col min="3" max="3" width="15.710937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710937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4" bestFit="1" customWidth="1"/>
    <col min="12" max="12" width="6.28515625" style="22" bestFit="1" customWidth="1"/>
    <col min="13" max="14" width="10.7109375" style="22" customWidth="1"/>
    <col min="15" max="15" width="17.28515625" style="18" bestFit="1" customWidth="1"/>
    <col min="16" max="16" width="9.7109375" style="18" bestFit="1" customWidth="1"/>
    <col min="17" max="17" width="10.28515625" style="18" customWidth="1"/>
    <col min="18" max="18" width="12.42578125" style="4" bestFit="1" customWidth="1"/>
    <col min="19" max="19" width="22.85546875" style="4" customWidth="1"/>
    <col min="20" max="20" width="15.140625" style="4" bestFit="1" customWidth="1"/>
    <col min="21" max="21" width="18.140625" style="4" customWidth="1"/>
    <col min="22" max="22" width="10.7109375" style="47" bestFit="1" customWidth="1"/>
    <col min="23" max="23" width="9.85546875" style="8" bestFit="1" customWidth="1"/>
    <col min="24" max="24" width="20.7109375" style="8" customWidth="1"/>
    <col min="25" max="25" width="5.140625" style="4" hidden="1" customWidth="1"/>
    <col min="26" max="26" width="4.42578125" style="4" hidden="1" customWidth="1"/>
    <col min="27" max="27" width="23.140625" style="4" bestFit="1" customWidth="1"/>
    <col min="28" max="28" width="10.5703125" style="20" bestFit="1" customWidth="1"/>
    <col min="29" max="29" width="7.5703125" style="4" bestFit="1" customWidth="1"/>
    <col min="30" max="30" width="28.28515625" style="4" customWidth="1"/>
    <col min="31" max="31" width="11.28515625" style="37" bestFit="1" customWidth="1"/>
    <col min="32" max="32" width="14.85546875" style="37" customWidth="1"/>
    <col min="33" max="33" width="9.140625" style="4"/>
    <col min="34" max="34" width="47.85546875" style="4" customWidth="1"/>
    <col min="35" max="35" width="24.140625" style="4" customWidth="1"/>
    <col min="36" max="36" width="15.28515625" style="4" customWidth="1"/>
    <col min="37" max="38" width="9.140625" style="4" customWidth="1"/>
    <col min="39" max="16384" width="9.140625" style="4"/>
  </cols>
  <sheetData>
    <row r="1" spans="1:32" s="1" customFormat="1" hidden="1">
      <c r="A1" s="1" t="s">
        <v>315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V1" s="46" t="s">
        <v>18</v>
      </c>
      <c r="W1" s="14" t="s">
        <v>18</v>
      </c>
      <c r="X1" s="14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E1" s="36"/>
      <c r="AF1" s="36"/>
    </row>
    <row r="2" spans="1:32" hidden="1">
      <c r="A2" s="1" t="s">
        <v>7</v>
      </c>
      <c r="D2" s="4" t="s">
        <v>19</v>
      </c>
      <c r="E2" s="4" t="str">
        <f>Option!$C$2</f>
        <v>UICACS</v>
      </c>
    </row>
    <row r="3" spans="1:3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</v>
      </c>
    </row>
    <row r="6" spans="1:3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</v>
      </c>
    </row>
    <row r="7" spans="1:32" hidden="1">
      <c r="A7" s="1" t="s">
        <v>7</v>
      </c>
    </row>
    <row r="8" spans="1:32" hidden="1">
      <c r="A8" s="1" t="s">
        <v>7</v>
      </c>
      <c r="K8" s="9"/>
    </row>
    <row r="9" spans="1:32" hidden="1">
      <c r="A9" s="1" t="s">
        <v>7</v>
      </c>
      <c r="K9" s="9"/>
    </row>
    <row r="10" spans="1:32" hidden="1">
      <c r="A10" s="1" t="s">
        <v>7</v>
      </c>
    </row>
    <row r="11" spans="1:32" hidden="1">
      <c r="A11" s="1" t="s">
        <v>7</v>
      </c>
      <c r="C11" s="4" t="s">
        <v>27</v>
      </c>
      <c r="E11" s="4" t="str">
        <f>Option!$C$9</f>
        <v>20250301..20250331</v>
      </c>
      <c r="K11" s="9"/>
    </row>
    <row r="12" spans="1:32" hidden="1">
      <c r="A12" s="1" t="s">
        <v>7</v>
      </c>
      <c r="C12" s="4" t="s">
        <v>28</v>
      </c>
      <c r="E12" s="4" t="str">
        <f>Option!$C$5</f>
        <v>*</v>
      </c>
      <c r="K12" s="9"/>
    </row>
    <row r="13" spans="1:32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2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2" hidden="1">
      <c r="A15" s="1" t="s">
        <v>7</v>
      </c>
      <c r="C15" s="4" t="s">
        <v>43</v>
      </c>
      <c r="E15" s="4" t="str">
        <f>Option!$C$12</f>
        <v>'MS'</v>
      </c>
      <c r="AC15" s="16"/>
    </row>
    <row r="16" spans="1:32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</v>
      </c>
    </row>
    <row r="17" spans="1:42" hidden="1">
      <c r="A17" s="1" t="s">
        <v>7</v>
      </c>
    </row>
    <row r="18" spans="1:42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V18" s="48"/>
      <c r="W18" s="25"/>
      <c r="X18" s="25"/>
      <c r="AB18" s="28"/>
      <c r="AE18" s="38"/>
      <c r="AF18" s="38"/>
    </row>
    <row r="20" spans="1:42" ht="15.75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49"/>
      <c r="W20" s="50"/>
      <c r="X20" s="50"/>
      <c r="Y20" s="21"/>
      <c r="Z20" s="21"/>
      <c r="AA20" s="21"/>
      <c r="AB20" s="21"/>
      <c r="AC20" s="21"/>
      <c r="AD20" s="21"/>
    </row>
    <row r="21" spans="1:42" s="42" customFormat="1" ht="18.75">
      <c r="A21" s="41"/>
      <c r="B21" s="41"/>
      <c r="I21" s="43"/>
      <c r="K21" s="69" t="s">
        <v>76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44"/>
      <c r="AF21" s="44"/>
    </row>
    <row r="22" spans="1:42" ht="15.75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49"/>
      <c r="W22" s="50"/>
      <c r="X22" s="50"/>
      <c r="Y22" s="21"/>
      <c r="Z22" s="21"/>
      <c r="AA22" s="21"/>
      <c r="AB22" s="21"/>
      <c r="AC22" s="21"/>
      <c r="AD22" s="21"/>
    </row>
    <row r="23" spans="1:42" s="56" customFormat="1" ht="63">
      <c r="A23" s="57"/>
      <c r="B23" s="57"/>
      <c r="E23" s="58" t="s">
        <v>29</v>
      </c>
      <c r="I23" s="59"/>
      <c r="K23" s="55" t="s">
        <v>78</v>
      </c>
      <c r="L23" s="55" t="s">
        <v>79</v>
      </c>
      <c r="M23" s="55" t="s">
        <v>14</v>
      </c>
      <c r="N23" s="55" t="s">
        <v>16</v>
      </c>
      <c r="O23" s="60" t="s">
        <v>30</v>
      </c>
      <c r="P23" s="55" t="s">
        <v>98</v>
      </c>
      <c r="Q23" s="61" t="s">
        <v>80</v>
      </c>
      <c r="R23" s="55" t="s">
        <v>31</v>
      </c>
      <c r="S23" s="61" t="s">
        <v>38</v>
      </c>
      <c r="T23" s="61" t="s">
        <v>34</v>
      </c>
      <c r="U23" s="62" t="s">
        <v>329</v>
      </c>
      <c r="V23" s="62" t="s">
        <v>17</v>
      </c>
      <c r="W23" s="54" t="s">
        <v>81</v>
      </c>
      <c r="X23" s="54" t="s">
        <v>82</v>
      </c>
      <c r="Y23" s="63" t="s">
        <v>36</v>
      </c>
      <c r="Z23" s="63" t="s">
        <v>12</v>
      </c>
      <c r="AA23" s="61" t="s">
        <v>32</v>
      </c>
      <c r="AB23" s="61" t="s">
        <v>13</v>
      </c>
      <c r="AC23" s="53" t="s">
        <v>85</v>
      </c>
      <c r="AD23" s="53" t="s">
        <v>86</v>
      </c>
      <c r="AE23" s="54" t="s">
        <v>87</v>
      </c>
      <c r="AF23" s="54" t="s">
        <v>88</v>
      </c>
      <c r="AG23" s="54" t="s">
        <v>89</v>
      </c>
      <c r="AH23" s="54" t="s">
        <v>90</v>
      </c>
      <c r="AI23" s="54" t="s">
        <v>91</v>
      </c>
      <c r="AJ23" s="54" t="s">
        <v>92</v>
      </c>
      <c r="AK23" s="55" t="s">
        <v>93</v>
      </c>
      <c r="AL23" s="55" t="s">
        <v>94</v>
      </c>
    </row>
    <row r="24" spans="1:42">
      <c r="B24" s="1" t="str">
        <f>IF(K24="","Hide","Show")</f>
        <v>Show</v>
      </c>
      <c r="C24" s="4" t="s">
        <v>48</v>
      </c>
      <c r="E24" s="13" t="str">
        <f>"""UICACS"","""",""SQL="",""2=DOCNUM"",""33038289"",""14=CUSTREF"",""2025100464"",""14=U_CUSTREF"",""2025100464"",""15=DOCDATE"",""19/3/2025"",""15=TAXDATE"",""19/3/2025"",""14=CARDCODE"",""CS0167-SGD"",""14=CARDNAME"",""ST LUKE'S HOSPITAL"",""14=ITEMCODE"",""MSEP2-27380GLP"",""14=ITEMNAME"",""MS"&amp;" OFFICE STANDARD 2024 SLNG LTSC"",""10=QUANTITY"",""20.000000"",""14=U_PONO"",""955900"",""15=U_PODATE"",""19/3/2025"",""10=U_TLINTCOS"",""0.000000"",""2=SLPCODE"",""132"",""14=SLPNAME"",""E0001-CS"",""14=MEMO"",""WENDY KUM CHIOU SZE"",""14=CONTACTNAME"",""JULIETTE LIM"",""10=LINETOTAL"","""&amp;"8989.200000"",""14=U_ENR"","""",""14=U_MSENR"",""S7138270"",""14=U_MSPCN"",""B816AA67"",""14=ADDRESS2"",""ST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juliettelim@stluke."&amp;"org.sg"""</f>
        <v>"UICACS","","SQL=","2=DOCNUM","33038289","14=CUSTREF","2025100464","14=U_CUSTREF","2025100464","15=DOCDATE","19/3/2025","15=TAXDATE","19/3/2025","14=CARDCODE","CS0167-SGD","14=CARDNAME","ST LUKE'S HOSPITAL","14=ITEMCODE","MSEP2-27380GLP","14=ITEMNAME","MS OFFICE STANDARD 2024 SLNG LTSC","10=QUANTITY","20.000000","14=U_PONO","955900","15=U_PODATE","19/3/2025","10=U_TLINTCOS","0.000000","2=SLPCODE","132","14=SLPNAME","E0001-CS","14=MEMO","WENDY KUM CHIOU SZE","14=CONTACTNAME","JULIETTE LIM","10=LINETOTAL","8989.200000","14=U_ENR","","14=U_MSENR","S7138270","14=U_MSPCN","B816AA67","14=ADDRESS2","ST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4" s="22">
        <f>MONTH(N24)</f>
        <v>3</v>
      </c>
      <c r="L24" s="22">
        <f>YEAR(N24)</f>
        <v>2025</v>
      </c>
      <c r="M24" s="4">
        <v>33038289</v>
      </c>
      <c r="N24" s="40">
        <v>45735</v>
      </c>
      <c r="O24" s="22" t="str">
        <f>"S7138270"</f>
        <v>S7138270</v>
      </c>
      <c r="P24" s="22" t="str">
        <f>"B816AA67"</f>
        <v>B816AA67</v>
      </c>
      <c r="Q24" s="22"/>
      <c r="R24" s="22" t="str">
        <f>"CS0167-SGD"</f>
        <v>CS0167-SGD</v>
      </c>
      <c r="S24" s="4" t="str">
        <f>"ST LUKE'S HOSPITAL"</f>
        <v>ST LUKE'S HOSPITAL</v>
      </c>
      <c r="T24" s="22" t="str">
        <f>"2025100464"</f>
        <v>2025100464</v>
      </c>
      <c r="U24" s="47" t="str">
        <f>"955900"</f>
        <v>955900</v>
      </c>
      <c r="V24" s="47">
        <v>45735</v>
      </c>
      <c r="W24" s="47">
        <v>45735</v>
      </c>
      <c r="X24" s="65">
        <f>SUM(N24-V24)</f>
        <v>0</v>
      </c>
      <c r="Y24" s="52" t="str">
        <f>"MSEP2-27380GLP"</f>
        <v>MSEP2-27380GLP</v>
      </c>
      <c r="Z24" s="52" t="str">
        <f>"MS OFFICE STANDARD 2024 SLNG LTSC"</f>
        <v>MS OFFICE STANDARD 2024 SLNG LTSC</v>
      </c>
      <c r="AA24" s="52" t="str">
        <f>"WENDY KUM CHIOU SZE"</f>
        <v>WENDY KUM CHIOU SZE</v>
      </c>
      <c r="AB24" s="65">
        <v>20</v>
      </c>
      <c r="AC24" s="40" t="s">
        <v>96</v>
      </c>
      <c r="AD24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E24" s="64" t="s">
        <v>95</v>
      </c>
      <c r="AF24" s="64" t="s">
        <v>97</v>
      </c>
      <c r="AG24" s="3" t="str">
        <f>"MSEP2-27380GLP"</f>
        <v>MSEP2-27380GLP</v>
      </c>
      <c r="AH24" s="3" t="str">
        <f>"MS OFFICE STANDARD 2024 SLNG LTSC"</f>
        <v>MS OFFICE STANDARD 2024 SLNG LTSC</v>
      </c>
      <c r="AI24" s="22" t="s">
        <v>330</v>
      </c>
      <c r="AJ24" s="22" t="s">
        <v>331</v>
      </c>
      <c r="AK24" s="22" t="s">
        <v>331</v>
      </c>
      <c r="AL24" s="22" t="str">
        <f>"-"</f>
        <v>-</v>
      </c>
    </row>
    <row r="25" spans="1:42">
      <c r="A25" s="1" t="s">
        <v>137</v>
      </c>
      <c r="B25" s="1" t="str">
        <f t="shared" ref="B25" si="0">IF(K25="","Hide","Show")</f>
        <v>Show</v>
      </c>
      <c r="C25" s="4" t="s">
        <v>48</v>
      </c>
      <c r="E25" s="13" t="str">
        <f>"""UICACS"","""",""SQL="",""2=DOCNUM"",""33038413"",""14=CUSTREF"",""2025100522"",""14=U_CUSTREF"",""2025100522"",""15=DOCDATE"",""28/3/2025"",""15=TAXDATE"",""28/3/2025"",""14=CARDCODE"",""CS0167-SGD"",""14=CARDNAME"",""ST LUKE'S HOSPITAL"",""14=ITEMCODE"",""MSEP2-24970GLP"",""14=ITEMNAME"",""MS"&amp;" WIN SERVER STANDARD CORE 2025 SLNG 2L"",""10=QUANTITY"",""8.000000"",""14=U_PONO"",""956090"",""15=U_PODATE"",""27/3/2025"",""10=U_TLINTCOS"",""0.000000"",""2=SLPCODE"",""132"",""14=SLPNAME"",""E0001-CS"",""14=MEMO"",""WENDY KUM CHIOU SZE"",""14=CONTACTNAME"",""JULIETTE LIM"",""10=LINETO"&amp;"TAL"",""1076.640000"",""14=U_ENR"","""",""14=U_MSENR"",""S7138270"",""14=U_MSPCN"",""B816AA67"",""14=ADDRESS2"",""ST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juliettelim@s"&amp;"tluke.org.sg"""</f>
        <v>"UICACS","","SQL=","2=DOCNUM","33038413","14=CUSTREF","2025100522","14=U_CUSTREF","2025100522","15=DOCDATE","28/3/2025","15=TAXDATE","28/3/2025","14=CARDCODE","CS0167-SGD","14=CARDNAME","ST LUKE'S HOSPITAL","14=ITEMCODE","MSEP2-24970GLP","14=ITEMNAME","MS WIN SERVER STANDARD CORE 2025 SLNG 2L","10=QUANTITY","8.000000","14=U_PONO","956090","15=U_PODATE","27/3/2025","10=U_TLINTCOS","0.000000","2=SLPCODE","132","14=SLPNAME","E0001-CS","14=MEMO","WENDY KUM CHIOU SZE","14=CONTACTNAME","JULIETTE LIM","10=LINETOTAL","1076.640000","14=U_ENR","","14=U_MSENR","S7138270","14=U_MSPCN","B816AA67","14=ADDRESS2","ST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5" s="22">
        <f>MONTH(N25)</f>
        <v>3</v>
      </c>
      <c r="L25" s="22">
        <f>YEAR(N25)</f>
        <v>2025</v>
      </c>
      <c r="M25" s="4">
        <v>33038413</v>
      </c>
      <c r="N25" s="40">
        <v>45744</v>
      </c>
      <c r="O25" s="22" t="str">
        <f>"S7138270"</f>
        <v>S7138270</v>
      </c>
      <c r="P25" s="22" t="str">
        <f>"B816AA67"</f>
        <v>B816AA67</v>
      </c>
      <c r="Q25" s="22"/>
      <c r="R25" s="22" t="str">
        <f>"CS0167-SGD"</f>
        <v>CS0167-SGD</v>
      </c>
      <c r="S25" s="4" t="str">
        <f>"ST LUKE'S HOSPITAL"</f>
        <v>ST LUKE'S HOSPITAL</v>
      </c>
      <c r="T25" s="22" t="str">
        <f>"2025100522"</f>
        <v>2025100522</v>
      </c>
      <c r="U25" s="47" t="str">
        <f>"956090"</f>
        <v>956090</v>
      </c>
      <c r="V25" s="47">
        <v>45743</v>
      </c>
      <c r="W25" s="47">
        <v>45744</v>
      </c>
      <c r="X25" s="65">
        <f>SUM(N25-V25)</f>
        <v>1</v>
      </c>
      <c r="Y25" s="52" t="str">
        <f>"MSEP2-24970GLP"</f>
        <v>MSEP2-24970GLP</v>
      </c>
      <c r="Z25" s="52" t="str">
        <f>"MS WIN SERVER STANDARD CORE 2025 SLNG 2L"</f>
        <v>MS WIN SERVER STANDARD CORE 2025 SLNG 2L</v>
      </c>
      <c r="AA25" s="52" t="str">
        <f>"WENDY KUM CHIOU SZE"</f>
        <v>WENDY KUM CHIOU SZE</v>
      </c>
      <c r="AB25" s="65">
        <v>8</v>
      </c>
      <c r="AC25" s="40" t="s">
        <v>96</v>
      </c>
      <c r="AD25" s="66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E25" s="64" t="s">
        <v>95</v>
      </c>
      <c r="AF25" s="64" t="s">
        <v>97</v>
      </c>
      <c r="AG25" s="3" t="str">
        <f>"MSEP2-24970GLP"</f>
        <v>MSEP2-24970GLP</v>
      </c>
      <c r="AH25" s="3" t="str">
        <f>"MS WIN SERVER STANDARD CORE 2025 SLNG 2L"</f>
        <v>MS WIN SERVER STANDARD CORE 2025 SLNG 2L</v>
      </c>
      <c r="AI25" s="22" t="s">
        <v>330</v>
      </c>
      <c r="AJ25" s="22" t="s">
        <v>331</v>
      </c>
      <c r="AK25" s="22" t="s">
        <v>331</v>
      </c>
      <c r="AL25" s="22" t="str">
        <f>"-"</f>
        <v>-</v>
      </c>
    </row>
    <row r="26" spans="1:42" hidden="1">
      <c r="B26" s="1" t="str">
        <f>IF(K26="","Hide","Show")</f>
        <v>Hide</v>
      </c>
      <c r="C26" s="4" t="s">
        <v>49</v>
      </c>
      <c r="E26" s="13" t="str">
        <f>""</f>
        <v/>
      </c>
      <c r="K26" s="4" t="str">
        <f>""</f>
        <v/>
      </c>
      <c r="L26" s="40" t="str">
        <f>""</f>
        <v/>
      </c>
      <c r="M26" s="40"/>
      <c r="N26" s="40"/>
      <c r="O26" s="4" t="str">
        <f>""</f>
        <v/>
      </c>
      <c r="P26" s="4"/>
      <c r="Q26" s="4"/>
      <c r="R26" s="4" t="str">
        <f>""</f>
        <v/>
      </c>
      <c r="S26" s="4" t="str">
        <f>""</f>
        <v/>
      </c>
      <c r="T26" s="4" t="str">
        <f>""</f>
        <v/>
      </c>
      <c r="V26" s="47" t="str">
        <f>""</f>
        <v/>
      </c>
      <c r="W26" s="51"/>
      <c r="X26" s="51"/>
      <c r="Y26" s="4" t="str">
        <f>""</f>
        <v/>
      </c>
      <c r="Z26" s="4" t="str">
        <f>""</f>
        <v/>
      </c>
      <c r="AA26" s="4" t="str">
        <f>""</f>
        <v/>
      </c>
      <c r="AB26" s="20" t="str">
        <f>""</f>
        <v/>
      </c>
      <c r="AC26" s="5" t="str">
        <f>""</f>
        <v/>
      </c>
      <c r="AD26" s="4" t="str">
        <f>""</f>
        <v/>
      </c>
      <c r="AE26" s="39"/>
      <c r="AF26" s="39"/>
    </row>
    <row r="27" spans="1:42" hidden="1">
      <c r="B27" s="1" t="str">
        <f>IF(K27="","Hide","Show")</f>
        <v>Hide</v>
      </c>
      <c r="C27" s="4" t="s">
        <v>50</v>
      </c>
      <c r="E27" s="13" t="str">
        <f>""</f>
        <v/>
      </c>
      <c r="K27" s="4" t="str">
        <f>""</f>
        <v/>
      </c>
      <c r="L27" s="40" t="str">
        <f>""</f>
        <v/>
      </c>
      <c r="M27" s="40"/>
      <c r="N27" s="40"/>
      <c r="O27" s="4" t="str">
        <f>""</f>
        <v/>
      </c>
      <c r="P27" s="4"/>
      <c r="Q27" s="4"/>
      <c r="R27" s="4" t="str">
        <f>""</f>
        <v/>
      </c>
      <c r="S27" s="4" t="str">
        <f>""</f>
        <v/>
      </c>
      <c r="T27" s="4" t="str">
        <f>""</f>
        <v/>
      </c>
      <c r="V27" s="47" t="str">
        <f>""</f>
        <v/>
      </c>
      <c r="W27" s="51"/>
      <c r="X27" s="51"/>
      <c r="Y27" s="4" t="str">
        <f>""</f>
        <v/>
      </c>
      <c r="Z27" s="4" t="str">
        <f>""</f>
        <v/>
      </c>
      <c r="AA27" s="4" t="str">
        <f>""</f>
        <v/>
      </c>
      <c r="AB27" s="20" t="str">
        <f>""</f>
        <v/>
      </c>
      <c r="AC27" s="5" t="str">
        <f>""</f>
        <v/>
      </c>
      <c r="AD27" s="4" t="str">
        <f>""</f>
        <v/>
      </c>
      <c r="AE27" s="39"/>
      <c r="AF27" s="39"/>
    </row>
    <row r="28" spans="1:42">
      <c r="AC28" s="5"/>
      <c r="AE28" s="39"/>
      <c r="AF28" s="39"/>
    </row>
    <row r="29" spans="1:42">
      <c r="AM29" s="16"/>
    </row>
    <row r="30" spans="1:42">
      <c r="AN30" s="16"/>
    </row>
    <row r="31" spans="1:42">
      <c r="AO31" s="16"/>
    </row>
    <row r="32" spans="1:42">
      <c r="AP32" s="16"/>
    </row>
    <row r="33" spans="43:46">
      <c r="AQ33" s="16"/>
    </row>
    <row r="34" spans="43:46">
      <c r="AR34" s="16"/>
    </row>
    <row r="35" spans="43:46">
      <c r="AS35" s="16"/>
    </row>
    <row r="36" spans="43:46">
      <c r="AT36" s="16"/>
    </row>
  </sheetData>
  <sortState xmlns:xlrd2="http://schemas.microsoft.com/office/spreadsheetml/2017/richdata2" ref="K24:AF391">
    <sortCondition ref="R24:R393"/>
  </sortState>
  <mergeCells count="1">
    <mergeCell ref="K21:AD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95">
      <c r="B5" t="s">
        <v>74</v>
      </c>
      <c r="C5" s="29" t="s">
        <v>54</v>
      </c>
    </row>
    <row r="7" spans="1:19" ht="195">
      <c r="C7" s="29" t="s">
        <v>56</v>
      </c>
    </row>
    <row r="9" spans="1:19" ht="195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06E-2CE0-4F9F-8BD4-E25E5FC8379D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67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2AC3-7A9A-4EB2-89AD-D2599CE71C07}">
  <dimension ref="A1:E26"/>
  <sheetViews>
    <sheetView workbookViewId="0"/>
  </sheetViews>
  <sheetFormatPr defaultRowHeight="15"/>
  <sheetData>
    <row r="1" spans="1:5">
      <c r="A1" s="68" t="s">
        <v>150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311</v>
      </c>
    </row>
    <row r="4" spans="1:5">
      <c r="A4" s="68" t="s">
        <v>0</v>
      </c>
      <c r="B4" s="68" t="s">
        <v>6</v>
      </c>
      <c r="C4" s="68" t="s">
        <v>312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310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8AD6-990D-491D-A87D-578A26FC79A5}">
  <dimension ref="A1:E26"/>
  <sheetViews>
    <sheetView workbookViewId="0"/>
  </sheetViews>
  <sheetFormatPr defaultRowHeight="15"/>
  <sheetData>
    <row r="1" spans="1:5">
      <c r="A1" s="68" t="s">
        <v>150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311</v>
      </c>
    </row>
    <row r="4" spans="1:5">
      <c r="A4" s="68" t="s">
        <v>0</v>
      </c>
      <c r="B4" s="68" t="s">
        <v>6</v>
      </c>
      <c r="C4" s="68" t="s">
        <v>312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310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9A86A-033D-4AF8-9AB6-884817DB451A}">
  <dimension ref="A1:AP28"/>
  <sheetViews>
    <sheetView workbookViewId="0"/>
  </sheetViews>
  <sheetFormatPr defaultRowHeight="15"/>
  <sheetData>
    <row r="1" spans="1:33">
      <c r="A1" s="68" t="s">
        <v>151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W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E1" s="68" t="s">
        <v>18</v>
      </c>
      <c r="AG1" s="68" t="s">
        <v>18</v>
      </c>
    </row>
    <row r="2" spans="1:33">
      <c r="A2" s="68" t="s">
        <v>7</v>
      </c>
      <c r="D2" s="68" t="s">
        <v>19</v>
      </c>
      <c r="E2" s="68" t="s">
        <v>112</v>
      </c>
    </row>
    <row r="3" spans="1:33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3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3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3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3">
      <c r="A7" s="68" t="s">
        <v>7</v>
      </c>
    </row>
    <row r="8" spans="1:33">
      <c r="A8" s="68" t="s">
        <v>7</v>
      </c>
    </row>
    <row r="9" spans="1:33">
      <c r="A9" s="68" t="s">
        <v>7</v>
      </c>
    </row>
    <row r="10" spans="1:33">
      <c r="A10" s="68" t="s">
        <v>7</v>
      </c>
    </row>
    <row r="11" spans="1:33">
      <c r="A11" s="68" t="s">
        <v>7</v>
      </c>
      <c r="C11" s="68" t="s">
        <v>27</v>
      </c>
      <c r="E11" s="68" t="s">
        <v>122</v>
      </c>
    </row>
    <row r="12" spans="1:33">
      <c r="A12" s="68" t="s">
        <v>7</v>
      </c>
      <c r="C12" s="68" t="s">
        <v>28</v>
      </c>
      <c r="E12" s="68" t="s">
        <v>123</v>
      </c>
    </row>
    <row r="13" spans="1:33">
      <c r="A13" s="68" t="s">
        <v>7</v>
      </c>
      <c r="C13" s="68" t="s">
        <v>42</v>
      </c>
      <c r="E13" s="68" t="s">
        <v>124</v>
      </c>
    </row>
    <row r="14" spans="1:33">
      <c r="A14" s="68" t="s">
        <v>7</v>
      </c>
      <c r="C14" s="68" t="s">
        <v>39</v>
      </c>
      <c r="E14" s="68" t="s">
        <v>125</v>
      </c>
    </row>
    <row r="15" spans="1:33">
      <c r="A15" s="68" t="s">
        <v>7</v>
      </c>
      <c r="C15" s="68" t="s">
        <v>43</v>
      </c>
      <c r="E15" s="68" t="s">
        <v>126</v>
      </c>
    </row>
    <row r="16" spans="1:33">
      <c r="A16" s="68" t="s">
        <v>7</v>
      </c>
      <c r="C16" s="68" t="s">
        <v>44</v>
      </c>
      <c r="E16" s="68" t="s">
        <v>127</v>
      </c>
    </row>
    <row r="17" spans="1:42">
      <c r="A17" s="68" t="s">
        <v>7</v>
      </c>
    </row>
    <row r="18" spans="1:42">
      <c r="A18" s="68" t="s">
        <v>7</v>
      </c>
    </row>
    <row r="21" spans="1:42">
      <c r="K21" s="68" t="s">
        <v>76</v>
      </c>
    </row>
    <row r="23" spans="1:42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15</v>
      </c>
      <c r="V23" s="68" t="s">
        <v>17</v>
      </c>
      <c r="W23" s="68" t="s">
        <v>81</v>
      </c>
      <c r="X23" s="68" t="s">
        <v>82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88</v>
      </c>
      <c r="AK23" s="68" t="s">
        <v>89</v>
      </c>
      <c r="AL23" s="68" t="s">
        <v>90</v>
      </c>
      <c r="AM23" s="68" t="s">
        <v>91</v>
      </c>
      <c r="AN23" s="68" t="s">
        <v>92</v>
      </c>
      <c r="AO23" s="68" t="s">
        <v>93</v>
      </c>
      <c r="AP23" s="68" t="s">
        <v>94</v>
      </c>
    </row>
    <row r="24" spans="1:42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152</v>
      </c>
      <c r="N24" s="68" t="s">
        <v>153</v>
      </c>
      <c r="O24" s="68" t="s">
        <v>154</v>
      </c>
      <c r="P24" s="68" t="s">
        <v>155</v>
      </c>
      <c r="R24" s="68" t="s">
        <v>156</v>
      </c>
      <c r="S24" s="68" t="s">
        <v>157</v>
      </c>
      <c r="T24" s="68" t="s">
        <v>158</v>
      </c>
      <c r="U24" s="68" t="s">
        <v>159</v>
      </c>
      <c r="V24" s="68" t="s">
        <v>160</v>
      </c>
      <c r="W24" s="68" t="s">
        <v>161</v>
      </c>
      <c r="X24" s="68" t="s">
        <v>162</v>
      </c>
      <c r="Y24" s="68" t="s">
        <v>163</v>
      </c>
      <c r="Z24" s="68" t="s">
        <v>164</v>
      </c>
      <c r="AA24" s="68" t="s">
        <v>165</v>
      </c>
      <c r="AB24" s="68" t="s">
        <v>166</v>
      </c>
      <c r="AC24" s="68" t="s">
        <v>167</v>
      </c>
      <c r="AD24" s="68" t="s">
        <v>168</v>
      </c>
      <c r="AE24" s="68" t="s">
        <v>169</v>
      </c>
      <c r="AF24" s="68" t="s">
        <v>168</v>
      </c>
      <c r="AG24" s="68" t="s">
        <v>96</v>
      </c>
      <c r="AH24" s="68" t="s">
        <v>170</v>
      </c>
      <c r="AI24" s="68" t="s">
        <v>95</v>
      </c>
      <c r="AJ24" s="68" t="s">
        <v>97</v>
      </c>
      <c r="AK24" s="68" t="s">
        <v>171</v>
      </c>
      <c r="AL24" s="68" t="s">
        <v>172</v>
      </c>
      <c r="AM24" s="68" t="s">
        <v>173</v>
      </c>
      <c r="AN24" s="68" t="s">
        <v>174</v>
      </c>
      <c r="AO24" s="68" t="s">
        <v>175</v>
      </c>
      <c r="AP24" s="68" t="s">
        <v>176</v>
      </c>
    </row>
    <row r="25" spans="1:42">
      <c r="B25" s="68" t="s">
        <v>132</v>
      </c>
      <c r="C25" s="68" t="s">
        <v>49</v>
      </c>
      <c r="E25" s="68" t="s">
        <v>133</v>
      </c>
      <c r="K25" s="68" t="s">
        <v>177</v>
      </c>
      <c r="L25" s="68" t="s">
        <v>178</v>
      </c>
      <c r="O25" s="68" t="s">
        <v>179</v>
      </c>
      <c r="R25" s="68" t="s">
        <v>180</v>
      </c>
      <c r="S25" s="68" t="s">
        <v>181</v>
      </c>
      <c r="T25" s="68" t="s">
        <v>182</v>
      </c>
      <c r="V25" s="68" t="s">
        <v>183</v>
      </c>
      <c r="Y25" s="68" t="s">
        <v>182</v>
      </c>
      <c r="Z25" s="68" t="s">
        <v>184</v>
      </c>
      <c r="AA25" s="68" t="s">
        <v>185</v>
      </c>
      <c r="AB25" s="68" t="s">
        <v>186</v>
      </c>
      <c r="AC25" s="68" t="s">
        <v>187</v>
      </c>
      <c r="AD25" s="68" t="s">
        <v>188</v>
      </c>
      <c r="AE25" s="68" t="s">
        <v>189</v>
      </c>
      <c r="AF25" s="68" t="s">
        <v>190</v>
      </c>
      <c r="AG25" s="68" t="s">
        <v>191</v>
      </c>
      <c r="AH25" s="68" t="s">
        <v>192</v>
      </c>
    </row>
    <row r="26" spans="1:42">
      <c r="B26" s="68" t="s">
        <v>134</v>
      </c>
      <c r="C26" s="68" t="s">
        <v>50</v>
      </c>
      <c r="E26" s="68" t="s">
        <v>135</v>
      </c>
      <c r="K26" s="68" t="s">
        <v>193</v>
      </c>
      <c r="L26" s="68" t="s">
        <v>194</v>
      </c>
      <c r="O26" s="68" t="s">
        <v>195</v>
      </c>
      <c r="R26" s="68" t="s">
        <v>196</v>
      </c>
      <c r="S26" s="68" t="s">
        <v>197</v>
      </c>
      <c r="T26" s="68" t="s">
        <v>198</v>
      </c>
      <c r="V26" s="68" t="s">
        <v>199</v>
      </c>
      <c r="Y26" s="68" t="s">
        <v>198</v>
      </c>
      <c r="Z26" s="68" t="s">
        <v>200</v>
      </c>
      <c r="AA26" s="68" t="s">
        <v>201</v>
      </c>
      <c r="AB26" s="68" t="s">
        <v>202</v>
      </c>
      <c r="AC26" s="68" t="s">
        <v>203</v>
      </c>
      <c r="AD26" s="68" t="s">
        <v>204</v>
      </c>
      <c r="AE26" s="68" t="s">
        <v>205</v>
      </c>
      <c r="AF26" s="68" t="s">
        <v>206</v>
      </c>
      <c r="AG26" s="68" t="s">
        <v>207</v>
      </c>
      <c r="AH26" s="68" t="s">
        <v>208</v>
      </c>
    </row>
    <row r="28" spans="1:42">
      <c r="AC28" s="68" t="s">
        <v>136</v>
      </c>
      <c r="AD28" s="68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BC9A-7B98-4547-90FC-9F7D91E0AAD7}">
  <dimension ref="A1:AP28"/>
  <sheetViews>
    <sheetView workbookViewId="0"/>
  </sheetViews>
  <sheetFormatPr defaultRowHeight="15"/>
  <sheetData>
    <row r="1" spans="1:33">
      <c r="A1" s="68" t="s">
        <v>151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W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E1" s="68" t="s">
        <v>18</v>
      </c>
      <c r="AG1" s="68" t="s">
        <v>18</v>
      </c>
    </row>
    <row r="2" spans="1:33">
      <c r="A2" s="68" t="s">
        <v>7</v>
      </c>
      <c r="D2" s="68" t="s">
        <v>19</v>
      </c>
      <c r="E2" s="68" t="s">
        <v>112</v>
      </c>
    </row>
    <row r="3" spans="1:33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3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3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3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3">
      <c r="A7" s="68" t="s">
        <v>7</v>
      </c>
    </row>
    <row r="8" spans="1:33">
      <c r="A8" s="68" t="s">
        <v>7</v>
      </c>
    </row>
    <row r="9" spans="1:33">
      <c r="A9" s="68" t="s">
        <v>7</v>
      </c>
    </row>
    <row r="10" spans="1:33">
      <c r="A10" s="68" t="s">
        <v>7</v>
      </c>
    </row>
    <row r="11" spans="1:33">
      <c r="A11" s="68" t="s">
        <v>7</v>
      </c>
      <c r="C11" s="68" t="s">
        <v>27</v>
      </c>
      <c r="E11" s="68" t="s">
        <v>122</v>
      </c>
    </row>
    <row r="12" spans="1:33">
      <c r="A12" s="68" t="s">
        <v>7</v>
      </c>
      <c r="C12" s="68" t="s">
        <v>28</v>
      </c>
      <c r="E12" s="68" t="s">
        <v>123</v>
      </c>
    </row>
    <row r="13" spans="1:33">
      <c r="A13" s="68" t="s">
        <v>7</v>
      </c>
      <c r="C13" s="68" t="s">
        <v>42</v>
      </c>
      <c r="E13" s="68" t="s">
        <v>124</v>
      </c>
    </row>
    <row r="14" spans="1:33">
      <c r="A14" s="68" t="s">
        <v>7</v>
      </c>
      <c r="C14" s="68" t="s">
        <v>39</v>
      </c>
      <c r="E14" s="68" t="s">
        <v>125</v>
      </c>
    </row>
    <row r="15" spans="1:33">
      <c r="A15" s="68" t="s">
        <v>7</v>
      </c>
      <c r="C15" s="68" t="s">
        <v>43</v>
      </c>
      <c r="E15" s="68" t="s">
        <v>126</v>
      </c>
    </row>
    <row r="16" spans="1:33">
      <c r="A16" s="68" t="s">
        <v>7</v>
      </c>
      <c r="C16" s="68" t="s">
        <v>44</v>
      </c>
      <c r="E16" s="68" t="s">
        <v>127</v>
      </c>
    </row>
    <row r="17" spans="1:42">
      <c r="A17" s="68" t="s">
        <v>7</v>
      </c>
    </row>
    <row r="18" spans="1:42">
      <c r="A18" s="68" t="s">
        <v>7</v>
      </c>
    </row>
    <row r="21" spans="1:42">
      <c r="K21" s="68" t="s">
        <v>76</v>
      </c>
    </row>
    <row r="23" spans="1:42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15</v>
      </c>
      <c r="V23" s="68" t="s">
        <v>17</v>
      </c>
      <c r="W23" s="68" t="s">
        <v>81</v>
      </c>
      <c r="X23" s="68" t="s">
        <v>82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88</v>
      </c>
      <c r="AK23" s="68" t="s">
        <v>89</v>
      </c>
      <c r="AL23" s="68" t="s">
        <v>90</v>
      </c>
      <c r="AM23" s="68" t="s">
        <v>91</v>
      </c>
      <c r="AN23" s="68" t="s">
        <v>92</v>
      </c>
      <c r="AO23" s="68" t="s">
        <v>93</v>
      </c>
      <c r="AP23" s="68" t="s">
        <v>94</v>
      </c>
    </row>
    <row r="24" spans="1:42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152</v>
      </c>
      <c r="N24" s="68" t="s">
        <v>153</v>
      </c>
      <c r="O24" s="68" t="s">
        <v>154</v>
      </c>
      <c r="P24" s="68" t="s">
        <v>155</v>
      </c>
      <c r="R24" s="68" t="s">
        <v>156</v>
      </c>
      <c r="S24" s="68" t="s">
        <v>157</v>
      </c>
      <c r="T24" s="68" t="s">
        <v>158</v>
      </c>
      <c r="U24" s="68" t="s">
        <v>159</v>
      </c>
      <c r="V24" s="68" t="s">
        <v>160</v>
      </c>
      <c r="W24" s="68" t="s">
        <v>161</v>
      </c>
      <c r="X24" s="68" t="s">
        <v>162</v>
      </c>
      <c r="Y24" s="68" t="s">
        <v>163</v>
      </c>
      <c r="Z24" s="68" t="s">
        <v>164</v>
      </c>
      <c r="AA24" s="68" t="s">
        <v>165</v>
      </c>
      <c r="AB24" s="68" t="s">
        <v>166</v>
      </c>
      <c r="AC24" s="68" t="s">
        <v>167</v>
      </c>
      <c r="AD24" s="68" t="s">
        <v>168</v>
      </c>
      <c r="AE24" s="68" t="s">
        <v>169</v>
      </c>
      <c r="AF24" s="68" t="s">
        <v>168</v>
      </c>
      <c r="AG24" s="68" t="s">
        <v>96</v>
      </c>
      <c r="AH24" s="68" t="s">
        <v>170</v>
      </c>
      <c r="AI24" s="68" t="s">
        <v>95</v>
      </c>
      <c r="AJ24" s="68" t="s">
        <v>97</v>
      </c>
      <c r="AK24" s="68" t="s">
        <v>171</v>
      </c>
      <c r="AL24" s="68" t="s">
        <v>172</v>
      </c>
      <c r="AM24" s="68" t="s">
        <v>173</v>
      </c>
      <c r="AN24" s="68" t="s">
        <v>174</v>
      </c>
      <c r="AO24" s="68" t="s">
        <v>175</v>
      </c>
      <c r="AP24" s="68" t="s">
        <v>176</v>
      </c>
    </row>
    <row r="25" spans="1:42">
      <c r="B25" s="68" t="s">
        <v>132</v>
      </c>
      <c r="C25" s="68" t="s">
        <v>49</v>
      </c>
      <c r="E25" s="68" t="s">
        <v>133</v>
      </c>
      <c r="K25" s="68" t="s">
        <v>177</v>
      </c>
      <c r="L25" s="68" t="s">
        <v>178</v>
      </c>
      <c r="O25" s="68" t="s">
        <v>179</v>
      </c>
      <c r="R25" s="68" t="s">
        <v>180</v>
      </c>
      <c r="S25" s="68" t="s">
        <v>181</v>
      </c>
      <c r="T25" s="68" t="s">
        <v>182</v>
      </c>
      <c r="V25" s="68" t="s">
        <v>183</v>
      </c>
      <c r="Y25" s="68" t="s">
        <v>182</v>
      </c>
      <c r="Z25" s="68" t="s">
        <v>184</v>
      </c>
      <c r="AA25" s="68" t="s">
        <v>185</v>
      </c>
      <c r="AB25" s="68" t="s">
        <v>186</v>
      </c>
      <c r="AC25" s="68" t="s">
        <v>187</v>
      </c>
      <c r="AD25" s="68" t="s">
        <v>188</v>
      </c>
      <c r="AE25" s="68" t="s">
        <v>189</v>
      </c>
      <c r="AF25" s="68" t="s">
        <v>190</v>
      </c>
      <c r="AG25" s="68" t="s">
        <v>191</v>
      </c>
      <c r="AH25" s="68" t="s">
        <v>192</v>
      </c>
    </row>
    <row r="26" spans="1:42">
      <c r="B26" s="68" t="s">
        <v>134</v>
      </c>
      <c r="C26" s="68" t="s">
        <v>50</v>
      </c>
      <c r="E26" s="68" t="s">
        <v>135</v>
      </c>
      <c r="K26" s="68" t="s">
        <v>193</v>
      </c>
      <c r="L26" s="68" t="s">
        <v>194</v>
      </c>
      <c r="O26" s="68" t="s">
        <v>195</v>
      </c>
      <c r="R26" s="68" t="s">
        <v>196</v>
      </c>
      <c r="S26" s="68" t="s">
        <v>197</v>
      </c>
      <c r="T26" s="68" t="s">
        <v>198</v>
      </c>
      <c r="V26" s="68" t="s">
        <v>199</v>
      </c>
      <c r="Y26" s="68" t="s">
        <v>198</v>
      </c>
      <c r="Z26" s="68" t="s">
        <v>200</v>
      </c>
      <c r="AA26" s="68" t="s">
        <v>201</v>
      </c>
      <c r="AB26" s="68" t="s">
        <v>202</v>
      </c>
      <c r="AC26" s="68" t="s">
        <v>203</v>
      </c>
      <c r="AD26" s="68" t="s">
        <v>204</v>
      </c>
      <c r="AE26" s="68" t="s">
        <v>205</v>
      </c>
      <c r="AF26" s="68" t="s">
        <v>206</v>
      </c>
      <c r="AG26" s="68" t="s">
        <v>207</v>
      </c>
      <c r="AH26" s="68" t="s">
        <v>208</v>
      </c>
    </row>
    <row r="28" spans="1:42">
      <c r="AC28" s="68" t="s">
        <v>136</v>
      </c>
      <c r="AD28" s="68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2ADC-168F-48B1-A735-44ACE3629D4B}">
  <dimension ref="A1:E26"/>
  <sheetViews>
    <sheetView workbookViewId="0"/>
  </sheetViews>
  <sheetFormatPr defaultRowHeight="15"/>
  <sheetData>
    <row r="1" spans="1:5">
      <c r="A1" s="68" t="s">
        <v>314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311</v>
      </c>
    </row>
    <row r="4" spans="1:5">
      <c r="A4" s="68" t="s">
        <v>0</v>
      </c>
      <c r="B4" s="68" t="s">
        <v>6</v>
      </c>
      <c r="C4" s="68" t="s">
        <v>312</v>
      </c>
    </row>
    <row r="5" spans="1:5">
      <c r="A5" s="68" t="s">
        <v>0</v>
      </c>
      <c r="B5" s="68" t="s">
        <v>26</v>
      </c>
      <c r="C5" s="68" t="s">
        <v>100</v>
      </c>
      <c r="D5" s="68" t="s">
        <v>101</v>
      </c>
      <c r="E5" s="68" t="s">
        <v>45</v>
      </c>
    </row>
    <row r="8" spans="1:5">
      <c r="A8" s="68" t="s">
        <v>8</v>
      </c>
      <c r="C8" s="68" t="s">
        <v>102</v>
      </c>
    </row>
    <row r="9" spans="1:5">
      <c r="A9" s="68" t="s">
        <v>9</v>
      </c>
      <c r="C9" s="68" t="s">
        <v>103</v>
      </c>
    </row>
    <row r="10" spans="1:5">
      <c r="B10" s="68" t="s">
        <v>42</v>
      </c>
      <c r="C10" s="68" t="s">
        <v>104</v>
      </c>
    </row>
    <row r="11" spans="1:5">
      <c r="B11" s="68" t="s">
        <v>39</v>
      </c>
      <c r="C11" s="68" t="s">
        <v>104</v>
      </c>
    </row>
    <row r="12" spans="1:5">
      <c r="B12" s="68" t="s">
        <v>43</v>
      </c>
      <c r="C12" s="68" t="s">
        <v>105</v>
      </c>
    </row>
    <row r="13" spans="1:5">
      <c r="B13" s="68" t="s">
        <v>44</v>
      </c>
      <c r="C13" s="68" t="s">
        <v>106</v>
      </c>
      <c r="D13" s="68" t="s">
        <v>107</v>
      </c>
    </row>
    <row r="14" spans="1:5">
      <c r="D14" s="68" t="s">
        <v>108</v>
      </c>
    </row>
    <row r="15" spans="1:5">
      <c r="D15" s="68" t="s">
        <v>310</v>
      </c>
    </row>
    <row r="23" spans="3:3">
      <c r="C23" s="68" t="s">
        <v>77</v>
      </c>
    </row>
    <row r="24" spans="3:3">
      <c r="C24" s="68" t="s">
        <v>109</v>
      </c>
    </row>
    <row r="25" spans="3:3">
      <c r="C25" s="68" t="s">
        <v>110</v>
      </c>
    </row>
    <row r="26" spans="3:3">
      <c r="C26" s="68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60A9-DB7D-4360-AB24-6478BBAB0A61}">
  <dimension ref="A1:AP32"/>
  <sheetViews>
    <sheetView workbookViewId="0"/>
  </sheetViews>
  <sheetFormatPr defaultRowHeight="15"/>
  <sheetData>
    <row r="1" spans="1:33">
      <c r="A1" s="68" t="s">
        <v>328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K1" s="68" t="s">
        <v>18</v>
      </c>
      <c r="L1" s="68" t="s">
        <v>18</v>
      </c>
      <c r="O1" s="68" t="s">
        <v>18</v>
      </c>
      <c r="P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W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E1" s="68" t="s">
        <v>18</v>
      </c>
      <c r="AG1" s="68" t="s">
        <v>18</v>
      </c>
    </row>
    <row r="2" spans="1:33">
      <c r="A2" s="68" t="s">
        <v>7</v>
      </c>
      <c r="D2" s="68" t="s">
        <v>19</v>
      </c>
      <c r="E2" s="68" t="s">
        <v>112</v>
      </c>
    </row>
    <row r="3" spans="1:33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33">
      <c r="A4" s="68" t="s">
        <v>7</v>
      </c>
      <c r="C4" s="68" t="s">
        <v>11</v>
      </c>
      <c r="D4" s="68" t="s">
        <v>113</v>
      </c>
      <c r="E4" s="68" t="s">
        <v>114</v>
      </c>
      <c r="F4" s="68" t="s">
        <v>51</v>
      </c>
      <c r="G4" s="68" t="s">
        <v>25</v>
      </c>
      <c r="H4" s="68" t="s">
        <v>115</v>
      </c>
    </row>
    <row r="5" spans="1:33">
      <c r="A5" s="68" t="s">
        <v>7</v>
      </c>
      <c r="C5" s="68" t="s">
        <v>10</v>
      </c>
      <c r="D5" s="68" t="s">
        <v>116</v>
      </c>
      <c r="E5" s="68" t="s">
        <v>117</v>
      </c>
      <c r="F5" s="68" t="s">
        <v>52</v>
      </c>
      <c r="G5" s="68" t="s">
        <v>25</v>
      </c>
      <c r="H5" s="68" t="s">
        <v>115</v>
      </c>
      <c r="I5" s="68" t="s">
        <v>118</v>
      </c>
    </row>
    <row r="6" spans="1:33">
      <c r="A6" s="68" t="s">
        <v>7</v>
      </c>
      <c r="C6" s="68" t="s">
        <v>41</v>
      </c>
      <c r="D6" s="68" t="s">
        <v>119</v>
      </c>
      <c r="E6" s="68" t="s">
        <v>120</v>
      </c>
      <c r="F6" s="68" t="s">
        <v>52</v>
      </c>
      <c r="G6" s="68" t="s">
        <v>25</v>
      </c>
      <c r="H6" s="68" t="s">
        <v>115</v>
      </c>
      <c r="I6" s="68" t="s">
        <v>121</v>
      </c>
    </row>
    <row r="7" spans="1:33">
      <c r="A7" s="68" t="s">
        <v>7</v>
      </c>
    </row>
    <row r="8" spans="1:33">
      <c r="A8" s="68" t="s">
        <v>7</v>
      </c>
    </row>
    <row r="9" spans="1:33">
      <c r="A9" s="68" t="s">
        <v>7</v>
      </c>
    </row>
    <row r="10" spans="1:33">
      <c r="A10" s="68" t="s">
        <v>7</v>
      </c>
    </row>
    <row r="11" spans="1:33">
      <c r="A11" s="68" t="s">
        <v>7</v>
      </c>
      <c r="C11" s="68" t="s">
        <v>27</v>
      </c>
      <c r="E11" s="68" t="s">
        <v>122</v>
      </c>
    </row>
    <row r="12" spans="1:33">
      <c r="A12" s="68" t="s">
        <v>7</v>
      </c>
      <c r="C12" s="68" t="s">
        <v>28</v>
      </c>
      <c r="E12" s="68" t="s">
        <v>123</v>
      </c>
    </row>
    <row r="13" spans="1:33">
      <c r="A13" s="68" t="s">
        <v>7</v>
      </c>
      <c r="C13" s="68" t="s">
        <v>42</v>
      </c>
      <c r="E13" s="68" t="s">
        <v>124</v>
      </c>
    </row>
    <row r="14" spans="1:33">
      <c r="A14" s="68" t="s">
        <v>7</v>
      </c>
      <c r="C14" s="68" t="s">
        <v>39</v>
      </c>
      <c r="E14" s="68" t="s">
        <v>125</v>
      </c>
    </row>
    <row r="15" spans="1:33">
      <c r="A15" s="68" t="s">
        <v>7</v>
      </c>
      <c r="C15" s="68" t="s">
        <v>43</v>
      </c>
      <c r="E15" s="68" t="s">
        <v>126</v>
      </c>
    </row>
    <row r="16" spans="1:33">
      <c r="A16" s="68" t="s">
        <v>7</v>
      </c>
      <c r="C16" s="68" t="s">
        <v>44</v>
      </c>
      <c r="E16" s="68" t="s">
        <v>127</v>
      </c>
    </row>
    <row r="17" spans="1:42">
      <c r="A17" s="68" t="s">
        <v>7</v>
      </c>
    </row>
    <row r="18" spans="1:42">
      <c r="A18" s="68" t="s">
        <v>7</v>
      </c>
    </row>
    <row r="21" spans="1:42">
      <c r="K21" s="68" t="s">
        <v>76</v>
      </c>
    </row>
    <row r="23" spans="1:42">
      <c r="E23" s="68" t="s">
        <v>29</v>
      </c>
      <c r="K23" s="68" t="s">
        <v>78</v>
      </c>
      <c r="L23" s="68" t="s">
        <v>79</v>
      </c>
      <c r="M23" s="68" t="s">
        <v>14</v>
      </c>
      <c r="N23" s="68" t="s">
        <v>16</v>
      </c>
      <c r="O23" s="68" t="s">
        <v>30</v>
      </c>
      <c r="P23" s="68" t="s">
        <v>98</v>
      </c>
      <c r="Q23" s="68" t="s">
        <v>80</v>
      </c>
      <c r="R23" s="68" t="s">
        <v>31</v>
      </c>
      <c r="S23" s="68" t="s">
        <v>38</v>
      </c>
      <c r="T23" s="68" t="s">
        <v>34</v>
      </c>
      <c r="U23" s="68" t="s">
        <v>15</v>
      </c>
      <c r="V23" s="68" t="s">
        <v>17</v>
      </c>
      <c r="W23" s="68" t="s">
        <v>81</v>
      </c>
      <c r="X23" s="68" t="s">
        <v>82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88</v>
      </c>
      <c r="AK23" s="68" t="s">
        <v>89</v>
      </c>
      <c r="AL23" s="68" t="s">
        <v>90</v>
      </c>
      <c r="AM23" s="68" t="s">
        <v>91</v>
      </c>
      <c r="AN23" s="68" t="s">
        <v>92</v>
      </c>
      <c r="AO23" s="68" t="s">
        <v>93</v>
      </c>
      <c r="AP23" s="68" t="s">
        <v>94</v>
      </c>
    </row>
    <row r="24" spans="1:42">
      <c r="B24" s="68" t="s">
        <v>128</v>
      </c>
      <c r="C24" s="68" t="s">
        <v>48</v>
      </c>
      <c r="E24" s="68" t="s">
        <v>129</v>
      </c>
      <c r="K24" s="68" t="s">
        <v>130</v>
      </c>
      <c r="L24" s="68" t="s">
        <v>131</v>
      </c>
      <c r="M24" s="68" t="s">
        <v>152</v>
      </c>
      <c r="N24" s="68" t="s">
        <v>153</v>
      </c>
      <c r="O24" s="68" t="s">
        <v>154</v>
      </c>
      <c r="P24" s="68" t="s">
        <v>155</v>
      </c>
      <c r="R24" s="68" t="s">
        <v>156</v>
      </c>
      <c r="S24" s="68" t="s">
        <v>157</v>
      </c>
      <c r="T24" s="68" t="s">
        <v>158</v>
      </c>
      <c r="U24" s="68" t="s">
        <v>159</v>
      </c>
      <c r="V24" s="68" t="s">
        <v>160</v>
      </c>
      <c r="W24" s="68" t="s">
        <v>161</v>
      </c>
      <c r="X24" s="68" t="s">
        <v>162</v>
      </c>
      <c r="Y24" s="68" t="s">
        <v>163</v>
      </c>
      <c r="Z24" s="68" t="s">
        <v>164</v>
      </c>
      <c r="AA24" s="68" t="s">
        <v>165</v>
      </c>
      <c r="AB24" s="68" t="s">
        <v>166</v>
      </c>
      <c r="AC24" s="68" t="s">
        <v>167</v>
      </c>
      <c r="AD24" s="68" t="s">
        <v>168</v>
      </c>
      <c r="AE24" s="68" t="s">
        <v>169</v>
      </c>
      <c r="AF24" s="68" t="s">
        <v>168</v>
      </c>
      <c r="AG24" s="68" t="s">
        <v>96</v>
      </c>
      <c r="AH24" s="68" t="s">
        <v>170</v>
      </c>
      <c r="AI24" s="68" t="s">
        <v>95</v>
      </c>
      <c r="AJ24" s="68" t="s">
        <v>97</v>
      </c>
      <c r="AK24" s="68" t="s">
        <v>171</v>
      </c>
      <c r="AL24" s="68" t="s">
        <v>172</v>
      </c>
      <c r="AM24" s="68" t="s">
        <v>173</v>
      </c>
      <c r="AN24" s="68" t="s">
        <v>174</v>
      </c>
      <c r="AO24" s="68" t="s">
        <v>175</v>
      </c>
      <c r="AP24" s="68" t="s">
        <v>176</v>
      </c>
    </row>
    <row r="25" spans="1:42">
      <c r="A25" s="68" t="s">
        <v>137</v>
      </c>
      <c r="B25" s="68" t="s">
        <v>132</v>
      </c>
      <c r="C25" s="68" t="s">
        <v>48</v>
      </c>
      <c r="E25" s="68" t="s">
        <v>316</v>
      </c>
      <c r="K25" s="68" t="s">
        <v>138</v>
      </c>
      <c r="L25" s="68" t="s">
        <v>139</v>
      </c>
      <c r="M25" s="68" t="s">
        <v>177</v>
      </c>
      <c r="N25" s="68" t="s">
        <v>178</v>
      </c>
      <c r="O25" s="68" t="s">
        <v>179</v>
      </c>
      <c r="P25" s="68" t="s">
        <v>210</v>
      </c>
      <c r="R25" s="68" t="s">
        <v>180</v>
      </c>
      <c r="S25" s="68" t="s">
        <v>181</v>
      </c>
      <c r="T25" s="68" t="s">
        <v>183</v>
      </c>
      <c r="U25" s="68" t="s">
        <v>211</v>
      </c>
      <c r="V25" s="68" t="s">
        <v>212</v>
      </c>
      <c r="W25" s="68" t="s">
        <v>213</v>
      </c>
      <c r="X25" s="68" t="s">
        <v>214</v>
      </c>
      <c r="Y25" s="68" t="s">
        <v>182</v>
      </c>
      <c r="Z25" s="68" t="s">
        <v>184</v>
      </c>
      <c r="AA25" s="68" t="s">
        <v>185</v>
      </c>
      <c r="AB25" s="68" t="s">
        <v>186</v>
      </c>
      <c r="AC25" s="68" t="s">
        <v>187</v>
      </c>
      <c r="AD25" s="68" t="s">
        <v>188</v>
      </c>
      <c r="AE25" s="68" t="s">
        <v>215</v>
      </c>
      <c r="AF25" s="68" t="s">
        <v>188</v>
      </c>
      <c r="AG25" s="68" t="s">
        <v>96</v>
      </c>
      <c r="AH25" s="68" t="s">
        <v>190</v>
      </c>
      <c r="AI25" s="68" t="s">
        <v>95</v>
      </c>
      <c r="AJ25" s="68" t="s">
        <v>97</v>
      </c>
      <c r="AK25" s="68" t="s">
        <v>216</v>
      </c>
      <c r="AL25" s="68" t="s">
        <v>217</v>
      </c>
      <c r="AM25" s="68" t="s">
        <v>218</v>
      </c>
      <c r="AN25" s="68" t="s">
        <v>219</v>
      </c>
      <c r="AO25" s="68" t="s">
        <v>220</v>
      </c>
      <c r="AP25" s="68" t="s">
        <v>221</v>
      </c>
    </row>
    <row r="26" spans="1:42">
      <c r="A26" s="68" t="s">
        <v>137</v>
      </c>
      <c r="B26" s="68" t="s">
        <v>134</v>
      </c>
      <c r="C26" s="68" t="s">
        <v>48</v>
      </c>
      <c r="E26" s="68" t="s">
        <v>317</v>
      </c>
      <c r="K26" s="68" t="s">
        <v>140</v>
      </c>
      <c r="L26" s="68" t="s">
        <v>141</v>
      </c>
      <c r="M26" s="68" t="s">
        <v>193</v>
      </c>
      <c r="N26" s="68" t="s">
        <v>194</v>
      </c>
      <c r="O26" s="68" t="s">
        <v>195</v>
      </c>
      <c r="P26" s="68" t="s">
        <v>222</v>
      </c>
      <c r="R26" s="68" t="s">
        <v>196</v>
      </c>
      <c r="S26" s="68" t="s">
        <v>197</v>
      </c>
      <c r="T26" s="68" t="s">
        <v>199</v>
      </c>
      <c r="U26" s="68" t="s">
        <v>223</v>
      </c>
      <c r="V26" s="68" t="s">
        <v>224</v>
      </c>
      <c r="W26" s="68" t="s">
        <v>225</v>
      </c>
      <c r="X26" s="68" t="s">
        <v>226</v>
      </c>
      <c r="Y26" s="68" t="s">
        <v>198</v>
      </c>
      <c r="Z26" s="68" t="s">
        <v>200</v>
      </c>
      <c r="AA26" s="68" t="s">
        <v>201</v>
      </c>
      <c r="AB26" s="68" t="s">
        <v>202</v>
      </c>
      <c r="AC26" s="68" t="s">
        <v>203</v>
      </c>
      <c r="AD26" s="68" t="s">
        <v>204</v>
      </c>
      <c r="AE26" s="68" t="s">
        <v>227</v>
      </c>
      <c r="AF26" s="68" t="s">
        <v>204</v>
      </c>
      <c r="AG26" s="68" t="s">
        <v>96</v>
      </c>
      <c r="AH26" s="68" t="s">
        <v>206</v>
      </c>
      <c r="AI26" s="68" t="s">
        <v>95</v>
      </c>
      <c r="AJ26" s="68" t="s">
        <v>97</v>
      </c>
      <c r="AK26" s="68" t="s">
        <v>228</v>
      </c>
      <c r="AL26" s="68" t="s">
        <v>229</v>
      </c>
      <c r="AM26" s="68" t="s">
        <v>230</v>
      </c>
      <c r="AN26" s="68" t="s">
        <v>231</v>
      </c>
      <c r="AO26" s="68" t="s">
        <v>232</v>
      </c>
      <c r="AP26" s="68" t="s">
        <v>233</v>
      </c>
    </row>
    <row r="27" spans="1:42">
      <c r="A27" s="68" t="s">
        <v>137</v>
      </c>
      <c r="B27" s="68" t="s">
        <v>142</v>
      </c>
      <c r="C27" s="68" t="s">
        <v>48</v>
      </c>
      <c r="E27" s="68" t="s">
        <v>318</v>
      </c>
      <c r="K27" s="68" t="s">
        <v>143</v>
      </c>
      <c r="L27" s="68" t="s">
        <v>144</v>
      </c>
      <c r="M27" s="68" t="s">
        <v>234</v>
      </c>
      <c r="N27" s="68" t="s">
        <v>235</v>
      </c>
      <c r="O27" s="68" t="s">
        <v>236</v>
      </c>
      <c r="P27" s="68" t="s">
        <v>237</v>
      </c>
      <c r="R27" s="68" t="s">
        <v>238</v>
      </c>
      <c r="S27" s="68" t="s">
        <v>239</v>
      </c>
      <c r="T27" s="68" t="s">
        <v>240</v>
      </c>
      <c r="U27" s="68" t="s">
        <v>241</v>
      </c>
      <c r="V27" s="68" t="s">
        <v>242</v>
      </c>
      <c r="W27" s="68" t="s">
        <v>243</v>
      </c>
      <c r="X27" s="68" t="s">
        <v>244</v>
      </c>
      <c r="Y27" s="68" t="s">
        <v>245</v>
      </c>
      <c r="Z27" s="68" t="s">
        <v>246</v>
      </c>
      <c r="AA27" s="68" t="s">
        <v>247</v>
      </c>
      <c r="AB27" s="68" t="s">
        <v>248</v>
      </c>
      <c r="AC27" s="68" t="s">
        <v>249</v>
      </c>
      <c r="AD27" s="68" t="s">
        <v>250</v>
      </c>
      <c r="AE27" s="68" t="s">
        <v>251</v>
      </c>
      <c r="AF27" s="68" t="s">
        <v>250</v>
      </c>
      <c r="AG27" s="68" t="s">
        <v>96</v>
      </c>
      <c r="AH27" s="68" t="s">
        <v>252</v>
      </c>
      <c r="AI27" s="68" t="s">
        <v>95</v>
      </c>
      <c r="AJ27" s="68" t="s">
        <v>97</v>
      </c>
      <c r="AK27" s="68" t="s">
        <v>253</v>
      </c>
      <c r="AL27" s="68" t="s">
        <v>254</v>
      </c>
      <c r="AM27" s="68" t="s">
        <v>255</v>
      </c>
      <c r="AN27" s="68" t="s">
        <v>256</v>
      </c>
      <c r="AO27" s="68" t="s">
        <v>257</v>
      </c>
      <c r="AP27" s="68" t="s">
        <v>258</v>
      </c>
    </row>
    <row r="28" spans="1:42">
      <c r="A28" s="68" t="s">
        <v>137</v>
      </c>
      <c r="B28" s="68" t="s">
        <v>145</v>
      </c>
      <c r="C28" s="68" t="s">
        <v>48</v>
      </c>
      <c r="E28" s="68" t="s">
        <v>319</v>
      </c>
      <c r="K28" s="68" t="s">
        <v>146</v>
      </c>
      <c r="L28" s="68" t="s">
        <v>147</v>
      </c>
      <c r="M28" s="68" t="s">
        <v>259</v>
      </c>
      <c r="N28" s="68" t="s">
        <v>260</v>
      </c>
      <c r="O28" s="68" t="s">
        <v>261</v>
      </c>
      <c r="P28" s="68" t="s">
        <v>262</v>
      </c>
      <c r="R28" s="68" t="s">
        <v>263</v>
      </c>
      <c r="S28" s="68" t="s">
        <v>264</v>
      </c>
      <c r="T28" s="68" t="s">
        <v>265</v>
      </c>
      <c r="U28" s="68" t="s">
        <v>266</v>
      </c>
      <c r="V28" s="68" t="s">
        <v>267</v>
      </c>
      <c r="W28" s="68" t="s">
        <v>268</v>
      </c>
      <c r="X28" s="68" t="s">
        <v>269</v>
      </c>
      <c r="Y28" s="68" t="s">
        <v>270</v>
      </c>
      <c r="Z28" s="68" t="s">
        <v>271</v>
      </c>
      <c r="AA28" s="68" t="s">
        <v>272</v>
      </c>
      <c r="AB28" s="68" t="s">
        <v>273</v>
      </c>
      <c r="AC28" s="68" t="s">
        <v>274</v>
      </c>
      <c r="AD28" s="68" t="s">
        <v>275</v>
      </c>
      <c r="AE28" s="68" t="s">
        <v>276</v>
      </c>
      <c r="AF28" s="68" t="s">
        <v>275</v>
      </c>
      <c r="AG28" s="68" t="s">
        <v>96</v>
      </c>
      <c r="AH28" s="68" t="s">
        <v>277</v>
      </c>
      <c r="AI28" s="68" t="s">
        <v>95</v>
      </c>
      <c r="AJ28" s="68" t="s">
        <v>97</v>
      </c>
      <c r="AK28" s="68" t="s">
        <v>278</v>
      </c>
      <c r="AL28" s="68" t="s">
        <v>279</v>
      </c>
      <c r="AM28" s="68" t="s">
        <v>280</v>
      </c>
      <c r="AN28" s="68" t="s">
        <v>281</v>
      </c>
      <c r="AO28" s="68" t="s">
        <v>282</v>
      </c>
      <c r="AP28" s="68" t="s">
        <v>283</v>
      </c>
    </row>
    <row r="29" spans="1:42">
      <c r="B29" s="68" t="s">
        <v>148</v>
      </c>
      <c r="C29" s="68" t="s">
        <v>49</v>
      </c>
      <c r="E29" s="68" t="s">
        <v>133</v>
      </c>
      <c r="K29" s="68" t="s">
        <v>284</v>
      </c>
      <c r="L29" s="68" t="s">
        <v>285</v>
      </c>
      <c r="O29" s="68" t="s">
        <v>286</v>
      </c>
      <c r="R29" s="68" t="s">
        <v>287</v>
      </c>
      <c r="S29" s="68" t="s">
        <v>288</v>
      </c>
      <c r="T29" s="68" t="s">
        <v>290</v>
      </c>
      <c r="V29" s="68" t="s">
        <v>289</v>
      </c>
      <c r="Y29" s="68" t="s">
        <v>290</v>
      </c>
      <c r="Z29" s="68" t="s">
        <v>291</v>
      </c>
      <c r="AA29" s="68" t="s">
        <v>292</v>
      </c>
      <c r="AB29" s="68" t="s">
        <v>293</v>
      </c>
      <c r="AC29" s="68" t="s">
        <v>294</v>
      </c>
      <c r="AD29" s="68" t="s">
        <v>295</v>
      </c>
      <c r="AE29" s="68" t="s">
        <v>320</v>
      </c>
      <c r="AF29" s="68" t="s">
        <v>296</v>
      </c>
      <c r="AG29" s="68" t="s">
        <v>321</v>
      </c>
      <c r="AH29" s="68" t="s">
        <v>322</v>
      </c>
    </row>
    <row r="30" spans="1:42">
      <c r="B30" s="68" t="s">
        <v>149</v>
      </c>
      <c r="C30" s="68" t="s">
        <v>50</v>
      </c>
      <c r="E30" s="68" t="s">
        <v>135</v>
      </c>
      <c r="K30" s="68" t="s">
        <v>297</v>
      </c>
      <c r="L30" s="68" t="s">
        <v>298</v>
      </c>
      <c r="O30" s="68" t="s">
        <v>299</v>
      </c>
      <c r="R30" s="68" t="s">
        <v>300</v>
      </c>
      <c r="S30" s="68" t="s">
        <v>301</v>
      </c>
      <c r="T30" s="68" t="s">
        <v>303</v>
      </c>
      <c r="V30" s="68" t="s">
        <v>302</v>
      </c>
      <c r="Y30" s="68" t="s">
        <v>303</v>
      </c>
      <c r="Z30" s="68" t="s">
        <v>304</v>
      </c>
      <c r="AA30" s="68" t="s">
        <v>305</v>
      </c>
      <c r="AB30" s="68" t="s">
        <v>306</v>
      </c>
      <c r="AC30" s="68" t="s">
        <v>307</v>
      </c>
      <c r="AD30" s="68" t="s">
        <v>308</v>
      </c>
      <c r="AE30" s="68" t="s">
        <v>323</v>
      </c>
      <c r="AF30" s="68" t="s">
        <v>309</v>
      </c>
      <c r="AG30" s="68" t="s">
        <v>324</v>
      </c>
      <c r="AH30" s="68" t="s">
        <v>325</v>
      </c>
    </row>
    <row r="32" spans="1:42">
      <c r="AC32" s="68" t="s">
        <v>326</v>
      </c>
      <c r="AD32" s="68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2025-04-04T11:41:43Z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