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0C63394E-D60E-4784-9164-BB7ECBD178A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4" i="2"/>
  <c r="K24" i="2"/>
  <c r="L24" i="2"/>
  <c r="O24" i="2"/>
  <c r="P24" i="2"/>
  <c r="R24" i="2"/>
  <c r="S24" i="2"/>
  <c r="T24" i="2"/>
  <c r="U24" i="2"/>
  <c r="Y24" i="2"/>
  <c r="Z24" i="2"/>
  <c r="AA24" i="2"/>
  <c r="AC24" i="2"/>
  <c r="AE24" i="2"/>
  <c r="AH24" i="2"/>
  <c r="AI24" i="2"/>
  <c r="AM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AM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I26" i="2"/>
  <c r="AM26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E27" i="2"/>
  <c r="AF27" i="2"/>
  <c r="AG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F28" i="2"/>
  <c r="AG28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6" i="2"/>
  <c r="D6" i="2"/>
  <c r="D5" i="2"/>
  <c r="I5" i="2"/>
  <c r="I6" i="2"/>
  <c r="D4" i="2"/>
  <c r="E4" i="2" s="1"/>
  <c r="E5" i="2" l="1"/>
  <c r="E6" i="2"/>
  <c r="B27" i="2"/>
  <c r="B24" i="2"/>
  <c r="B28" i="2" l="1"/>
</calcChain>
</file>

<file path=xl/sharedStrings.xml><?xml version="1.0" encoding="utf-8"?>
<sst xmlns="http://schemas.openxmlformats.org/spreadsheetml/2006/main" count="972" uniqueCount="264">
  <si>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</si>
  <si>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</si>
  <si>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</si>
  <si>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</si>
  <si>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</si>
  <si>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</si>
  <si>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</si>
  <si>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</si>
  <si>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</si>
  <si>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</si>
  <si>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</si>
  <si>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</si>
  <si>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</si>
  <si>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</si>
  <si>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</si>
  <si>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</si>
  <si>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</si>
  <si>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</si>
  <si>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</si>
  <si>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</si>
  <si>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</si>
  <si>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</si>
  <si>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</si>
  <si>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</si>
  <si>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</si>
  <si>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</si>
  <si>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</si>
  <si>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</si>
  <si>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</si>
  <si>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</si>
  <si>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</si>
  <si>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</si>
  <si>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</si>
  <si>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</si>
  <si>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</si>
  <si>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</si>
  <si>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</si>
  <si>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</si>
  <si>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</si>
  <si>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</si>
  <si>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</si>
  <si>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</si>
  <si>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</si>
  <si>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</si>
  <si>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</si>
  <si>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</si>
  <si>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</si>
  <si>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</si>
  <si>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</si>
  <si>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</si>
  <si>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</si>
  <si>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</si>
  <si>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</si>
  <si>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</si>
  <si>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</si>
  <si>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</si>
  <si>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</si>
  <si>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</si>
  <si>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</si>
  <si>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</si>
  <si>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</si>
  <si>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</si>
  <si>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</si>
  <si>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</si>
  <si>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</si>
  <si>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</si>
  <si>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</si>
  <si>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</si>
  <si>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</si>
  <si>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</si>
  <si>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</si>
  <si>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</si>
  <si>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</si>
  <si>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</si>
  <si>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</si>
  <si>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</si>
  <si>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</si>
  <si>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</si>
  <si>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</si>
  <si>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</si>
  <si>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</si>
  <si>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</si>
  <si>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</si>
  <si>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</si>
  <si>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</si>
  <si>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</si>
  <si>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</si>
  <si>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</si>
  <si>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</si>
  <si>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</si>
  <si>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</si>
  <si>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</si>
  <si>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</si>
  <si>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</si>
  <si>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</si>
  <si>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</si>
  <si>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</si>
  <si>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</si>
  <si>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</si>
  <si>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</si>
  <si>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</si>
  <si>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</si>
  <si>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</si>
  <si>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</si>
  <si>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</si>
  <si>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</si>
  <si>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</si>
  <si>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</si>
  <si>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</si>
  <si>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</si>
  <si>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</si>
  <si>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</si>
  <si>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</si>
  <si>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</si>
  <si>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</si>
  <si>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</si>
  <si>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</si>
  <si>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</si>
  <si>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</si>
  <si>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</si>
  <si>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</si>
  <si>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</si>
  <si>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</si>
  <si>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</si>
  <si>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</si>
  <si>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</si>
  <si>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</si>
  <si>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</si>
  <si>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</si>
  <si>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</si>
  <si>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</si>
  <si>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</si>
  <si>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</si>
  <si>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</si>
  <si>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</si>
  <si>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</si>
  <si>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</si>
  <si>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</si>
  <si>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</si>
  <si>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</si>
  <si>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</si>
  <si>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</si>
  <si>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</si>
  <si>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</si>
  <si>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</si>
  <si>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</si>
  <si>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</si>
  <si>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</si>
  <si>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</si>
  <si>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</si>
  <si>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</si>
  <si>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</si>
  <si>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</si>
  <si>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</si>
  <si>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</si>
  <si>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</si>
  <si>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</si>
  <si>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</si>
  <si>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</si>
  <si>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</si>
  <si>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</si>
  <si>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</si>
  <si>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</si>
  <si>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</si>
  <si>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</si>
  <si>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</si>
  <si>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</si>
  <si>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</si>
  <si>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</si>
  <si>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</si>
  <si>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</si>
  <si>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</si>
  <si>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</si>
  <si>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</si>
  <si>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</si>
  <si>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</si>
  <si>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</si>
  <si>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</si>
  <si>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</si>
  <si>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</si>
  <si>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</si>
  <si>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</si>
  <si>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</si>
  <si>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</si>
  <si>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</si>
  <si>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</si>
  <si>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</si>
  <si>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</si>
  <si>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</si>
  <si>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</si>
  <si>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</si>
  <si>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</si>
  <si>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</si>
  <si>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</si>
  <si>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</si>
  <si>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</si>
  <si>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</si>
  <si>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</si>
  <si>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</si>
  <si>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</si>
  <si>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</si>
  <si>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</si>
  <si>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</si>
  <si>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</si>
  <si>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</si>
  <si>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</si>
  <si>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</si>
  <si>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</si>
  <si>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</si>
  <si>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</si>
  <si>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</si>
  <si>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</si>
  <si>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</si>
  <si>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</si>
  <si>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</si>
  <si>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</si>
  <si>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</si>
  <si>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</si>
  <si>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</si>
  <si>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</si>
  <si>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</si>
  <si>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</si>
  <si>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</si>
  <si>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</si>
  <si>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</si>
  <si>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</si>
  <si>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</si>
  <si>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</si>
  <si>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</si>
  <si>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</si>
  <si>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</si>
  <si>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</si>
  <si>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</si>
  <si>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</si>
  <si>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</si>
  <si>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</si>
  <si>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</si>
  <si>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</si>
  <si>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</si>
  <si>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</si>
  <si>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</si>
  <si>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</si>
  <si>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</si>
  <si>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</si>
  <si>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</si>
  <si>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</si>
  <si>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</si>
  <si>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</si>
  <si>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</si>
  <si>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="01/03/2025"</t>
  </si>
  <si>
    <t>="31/05/2025"</t>
  </si>
  <si>
    <t>="""UICACS"","""",""SQL="",""2=DOCNUM"",""33038367"",""14=CUSTREF"",""7570000321"",""14=U_CUSTREF"",""7570000321"",""15=DOCDATE"",""25/3/2025"",""15=TAXDATE"",""25/3/2025"",""14=CARDCODE"",""CN0026-SGD"",""14=CARDNAME"",""NATIONAL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t>
  </si>
  <si>
    <t>="""UICACS"","""",""SQL="",""2=DOCNUM"",""33038412"",""14=CUSTREF"",""7564000535"",""14=U_CUSTREF"",""7564000535"",""15=DOCDATE"",""28/3/2025"",""15=TAXDATE"",""28/3/2025"",""14=CARDCODE"",""CI1305-SGD"",""14=CARDNAME"",""NATIONAL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t>
  </si>
  <si>
    <t>=IFERROR(NF($E27,"U_PODATE"),"-")</t>
  </si>
  <si>
    <t>=IFERROR(NF($E28,"U_PODATE"),"-")</t>
  </si>
  <si>
    <t>=SUBTOTAL(9,AD24:AD29)</t>
  </si>
  <si>
    <t>=SUBTOTAL(9,AE24:AE29)</t>
  </si>
  <si>
    <t>UIC PO Date</t>
  </si>
  <si>
    <t>SA RENEWAL</t>
  </si>
  <si>
    <t>31.10.2027</t>
  </si>
  <si>
    <t>01.04.2025</t>
  </si>
  <si>
    <t>31.03.2028</t>
  </si>
  <si>
    <t>PERPETUAL LICENSE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</si>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</sst>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49" fontId="0" fillId="2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49" fontId="0" fillId="6" borderId="0" xfId="0" applyNumberFormat="1" applyFill="1" applyAlignment="1">
      <alignment vertical="top"/>
    </xf>
    <xf numFmtId="49" fontId="4" fillId="0" borderId="0" xfId="1" applyNumberFormat="1" applyFont="1" applyAlignment="1">
      <alignment horizontal="center" vertical="top"/>
    </xf>
    <xf numFmtId="49" fontId="11" fillId="3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"01/03/2025"</f>
        <v>01/03/2025</v>
      </c>
    </row>
    <row r="4" spans="1:6">
      <c r="A4" s="1" t="s">
        <v>0</v>
      </c>
      <c r="B4" s="4" t="s">
        <v>6</v>
      </c>
      <c r="C4" s="5" t="str">
        <f>"31/05/2025"</f>
        <v>31/05/2025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01/Mar/2025..31/May/2025</v>
      </c>
    </row>
    <row r="9" spans="1:6">
      <c r="A9" s="1" t="s">
        <v>9</v>
      </c>
      <c r="C9" s="3" t="str">
        <f>TEXT($C$3,"yyyyMMdd") &amp; ".." &amp; TEXT($C$4,"yyyyMMdd")</f>
        <v>20250301..20250531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7"/>
  <sheetViews>
    <sheetView tabSelected="1" topLeftCell="AA19" zoomScale="85" zoomScaleNormal="85" workbookViewId="0">
      <selection activeCell="AI44" sqref="AI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2.42578125" style="4" bestFit="1" customWidth="1"/>
    <col min="19" max="19" width="24.28515625" style="4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69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1.8554687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48.42578125" style="38" customWidth="1"/>
    <col min="36" max="36" width="33.5703125" style="38" customWidth="1"/>
    <col min="37" max="37" width="19.710937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8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20250301..20250531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0"/>
      <c r="AC18" s="29"/>
      <c r="AI18" s="39"/>
      <c r="AJ18" s="39"/>
      <c r="AL18" s="26"/>
      <c r="AM18" s="26"/>
      <c r="AN18" s="26"/>
    </row>
    <row r="20" spans="1:45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1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5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5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1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5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257</v>
      </c>
      <c r="V23" s="50" t="s">
        <v>17</v>
      </c>
      <c r="W23" s="50" t="s">
        <v>79</v>
      </c>
      <c r="X23" s="72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5">
      <c r="B24" s="1" t="str">
        <f>IF(K24="","Hide","Show")</f>
        <v>Show</v>
      </c>
      <c r="C24" s="4" t="s">
        <v>48</v>
      </c>
      <c r="E24" s="12" t="str">
        <f>"""UICACS"","""",""SQL="",""2=DOCNUM"",""33038334"",""14=CUSTREF"",""7573007090"",""14=U_CUSTREF"",""7573007090"",""15=DOCDATE"",""21/3/2025"",""15=TAXDATE"",""21/3/2025"",""14=CARDCODE"",""CW0080-SGD"",""14=CARDNAME"",""WOODLANDSHEALTH PTE. LTD."",""14=ITEMCODE"",""MS7JQ-00355GLP"",""14=ITEMNA"&amp;"ME"",""MS SQL SERVER ENTERPRISE CORE SLNG SA 2L"",""10=QUANTITY"",""8.000000"",""14=U_PONO"",""955943"",""15=U_PODATE"",""21/3/2025"",""10=U_TLINTCOS"",""0.000000"",""2=SLPCODE"",""132"",""14=SLPNAME"",""E0001-CS"",""14=MEMO"",""WENDY KUM CHIOU SZE"",""14=CONTACTNAME"",""E-INVOICE"",""10=LI"&amp;"NETOTAL"",""70409.680000"",""14=U_ENR"","""",""14=U_MSENR"",""S7138270"",""14=U_MSPCN"",""92B8E51B"",""14=ADDRESS2"",""TAN TZE CHONG_x000D_WOODLANDSHEALTH PTE. LTD. 17 WOODLANDS DRIVE 17  SINGAPORE 737628_x000D_TAN TZE CHONG(97571319)_x000D_TEL: _x000D_FAX: _x000D_EMAIL: tan.tze.chong@synapxe.s"""</f>
        <v>"UICACS","","SQL=","2=DOCNUM","33038334","14=CUSTREF","7573007090","14=U_CUSTREF","7573007090","15=DOCDATE","21/3/2025","15=TAXDATE","21/3/2025","14=CARDCODE","CW0080-SGD","14=CARDNAME","WOODLANDSHEALTH PTE. LTD.","14=ITEMCODE","MS7JQ-00355GLP","14=ITEMNAME","MS SQL SERVER ENTERPRISE CORE SLNG SA 2L","10=QUANTITY","8.000000","14=U_PONO","955943","15=U_PODATE","21/3/2025","10=U_TLINTCOS","0.000000","2=SLPCODE","132","14=SLPNAME","E0001-CS","14=MEMO","WENDY KUM CHIOU SZE","14=CONTACTNAME","E-INVOICE","10=LINETOTAL","70409.680000","14=U_ENR","","14=U_MSENR","S7138270","14=U_MSPCN","92B8E51B","14=ADDRESS2","TAN TZE CHONG_x000D_WOODLANDSHEALTH PTE. LTD. 17 WOODLANDS DRIVE 17  SINGAPORE 737628_x000D_TAN TZE CHONG(97571319)_x000D_TEL: _x000D_FAX: _x000D_EMAIL: tan.tze.chong@synapxe.s"</v>
      </c>
      <c r="K24" s="21">
        <f>MONTH(N24)</f>
        <v>3</v>
      </c>
      <c r="L24" s="21">
        <f>YEAR(N24)</f>
        <v>2025</v>
      </c>
      <c r="M24" s="21">
        <v>33038334</v>
      </c>
      <c r="N24" s="41">
        <v>45737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"7573007090"</f>
        <v>7573007090</v>
      </c>
      <c r="U24" s="3" t="str">
        <f>"955943"</f>
        <v>955943</v>
      </c>
      <c r="V24" s="47">
        <v>45737</v>
      </c>
      <c r="W24" s="47">
        <v>45737</v>
      </c>
      <c r="X24" s="73">
        <f>W24-V24</f>
        <v>0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60">
        <v>8</v>
      </c>
      <c r="AC24" s="48" t="str">
        <f>"E-INVOICE"</f>
        <v>E-INVOICE</v>
      </c>
      <c r="AD24" s="64" t="s">
        <v>93</v>
      </c>
      <c r="AE24" s="51" t="str">
        <f>"TAN TZE CHONG_x000D_WOODLANDSHEALTH PTE. LTD. 17 WOODLANDS DRIVE 17  SINGAPORE 737628_x000D_TAN TZE CHONG(97571319)_x000D_TEL: _x000D_FAX: _x000D_EMAIL: tan.tze.chong@synapxe.s"</f>
        <v>TAN TZE CHONG_x000D_WOODLANDSHEALTH PTE. LTD. 17 WOODLANDS DRIVE 17  SINGAPORE 737628_x000D_TAN TZE CHONG(97571319)_x000D_TEL: _x000D_FAX: _x000D_EMAIL: tan.tze.chong@synapxe.s</v>
      </c>
      <c r="AF24" s="61" t="s">
        <v>78</v>
      </c>
      <c r="AG24" s="5" t="s">
        <v>94</v>
      </c>
      <c r="AH24" s="4" t="str">
        <f>"MS7JQ-00355GLP"</f>
        <v>MS7JQ-00355GLP</v>
      </c>
      <c r="AI24" s="4" t="str">
        <f>"MS SQL SERVER ENTERPRISE CORE SLNG SA 2L"</f>
        <v>MS SQL SERVER ENTERPRISE CORE SLNG SA 2L</v>
      </c>
      <c r="AJ24" s="62" t="s">
        <v>258</v>
      </c>
      <c r="AK24" s="4" t="s">
        <v>260</v>
      </c>
      <c r="AL24" s="21" t="s">
        <v>259</v>
      </c>
      <c r="AM24" s="21" t="str">
        <f>"-"</f>
        <v>-</v>
      </c>
    </row>
    <row r="25" spans="1:45">
      <c r="A25" s="1" t="s">
        <v>184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f>
        <v>"UICACS","","SQL=","2=DOCNUM","33038367","14=CUSTREF","7570000321","14=U_CUSTREF","7570000321","15=DOCDATE","25/3/2025","15=TAXDATE","25/3/2025","14=CARDCODE","CN0026-SGD","14=CARDNAME","NATIONAL HEALTHCARE GROUP PTE LTD","14=ITEMCODE","MS7JQ-00355GLP","14=ITEMNAME","MS SQL SERVER ENTERPRISE CORE SLNG SA 2L","10=QUANTITY","24.000000","14=U_PONO","955988","15=U_PODATE","24/3/2025","10=U_TLINTCOS","0.000000","2=SLPCODE","132","14=SLPNAME","E0001-CS","14=MEMO","WENDY KUM CHIOU SZE","14=CONTACTNAME","E-INVOICE(AP DIRECT)","10=LINETOTAL","242280.960000","14=U_ENR","","14=U_MSENR","S7138270","14=U_MSPCN","45018483","14=ADDRESS2","HNIN THET WAI_x000D_NATIONAL HEALTHCARE GROUP PTE LTD 3 FUSIONOPOLIS LINK,#03-08, #03-08, NEXUS@ONE-NORTH, SOUTH LOBBY SINGAPORE 138543_x000D_HNIN THET WAI_x000D_TEL: _x000D_FAX: _x000D_EMAIL: hnin.thet.wai@synapxe.sg"</v>
      </c>
      <c r="K25" s="21">
        <f>MONTH(N25)</f>
        <v>3</v>
      </c>
      <c r="L25" s="21">
        <f>YEAR(N25)</f>
        <v>2025</v>
      </c>
      <c r="M25" s="21">
        <v>33038367</v>
      </c>
      <c r="N25" s="41">
        <v>45741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"7570000321"</f>
        <v>7570000321</v>
      </c>
      <c r="U25" s="3" t="str">
        <f>"955988"</f>
        <v>955988</v>
      </c>
      <c r="V25" s="47">
        <v>45740</v>
      </c>
      <c r="W25" s="47">
        <v>45741</v>
      </c>
      <c r="X25" s="73">
        <f>SUM(N25-V25)</f>
        <v>1</v>
      </c>
      <c r="Y25" s="48" t="str">
        <f>"MS7JQ-00355GLP"</f>
        <v>MS7JQ-00355GLP</v>
      </c>
      <c r="Z25" s="4" t="str">
        <f>"MS SQL SERVER ENTERPRISE CORE SLNG SA 2L"</f>
        <v>MS SQL SERVER ENTERPRISE CORE SLNG SA 2L</v>
      </c>
      <c r="AA25" s="4" t="str">
        <f>"WENDY KUM CHIOU SZE"</f>
        <v>WENDY KUM CHIOU SZE</v>
      </c>
      <c r="AB25" s="60">
        <v>24</v>
      </c>
      <c r="AC25" s="48" t="str">
        <f>"E-INVOICE(AP DIRECT)"</f>
        <v>E-INVOICE(AP DIRECT)</v>
      </c>
      <c r="AD25" s="64" t="s">
        <v>93</v>
      </c>
      <c r="AE25" s="51" t="str">
        <f>"HNIN THET WAI_x000D_NATIONAL HEALTHCARE GROUP PTE LTD 3 FUSIONOPOLIS LINK,#03-08, #03-08, NEXUS@ONE-NORTH, SOUTH LOBBY SINGAPORE 138543_x000D_HNIN THET WAI_x000D_TEL: _x000D_FAX: _x000D_EMAIL: hnin.thet.wai@synapxe.sg"</f>
        <v>HNIN THET WAI_x000D_NATIONAL HEALTHCARE GROUP PTE LTD 3 FUSIONOPOLIS LINK,#03-08, #03-08, NEXUS@ONE-NORTH, SOUTH LOBBY SINGAPORE 138543_x000D_HNIN THET WAI_x000D_TEL: _x000D_FAX: _x000D_EMAIL: hnin.thet.wai@synapxe.sg</v>
      </c>
      <c r="AF25" s="61" t="s">
        <v>78</v>
      </c>
      <c r="AG25" s="5" t="s">
        <v>94</v>
      </c>
      <c r="AH25" s="4" t="str">
        <f>"MS7JQ-00355GLP"</f>
        <v>MS7JQ-00355GLP</v>
      </c>
      <c r="AI25" s="4" t="str">
        <f>"MS SQL SERVER ENTERPRISE CORE SLNG SA 2L"</f>
        <v>MS SQL SERVER ENTERPRISE CORE SLNG SA 2L</v>
      </c>
      <c r="AJ25" s="62" t="s">
        <v>258</v>
      </c>
      <c r="AK25" s="4" t="s">
        <v>260</v>
      </c>
      <c r="AL25" s="21" t="s">
        <v>261</v>
      </c>
      <c r="AM25" s="21" t="str">
        <f>"-"</f>
        <v>-</v>
      </c>
    </row>
    <row r="26" spans="1:45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f>
        <v>"UICACS","","SQL=","2=DOCNUM","33038412","14=CUSTREF","7564000535","14=U_CUSTREF","7564000535","15=DOCDATE","28/3/2025","15=TAXDATE","28/3/2025","14=CARDCODE","CI1305-SGD","14=CARDNAME","NATIONAL HEALTHCARE GROUP PHARMACY","14=ITEMCODE","MSEP2-27380GLP","14=ITEMNAME","MS OFFICE STANDARD 2024 SLNG LTSC","10=QUANTITY","2.000000","14=U_PONO","956075","15=U_PODATE","27/3/2025","10=U_TLINTCOS","0.000000","2=SLPCODE","132","14=SLPNAME","E0001-CS","14=MEMO","WENDY KUM CHIOU SZE","14=CONTACTNAME","E-INVOICE( AP DIRECT )","10=LINETOTAL","896.940000","14=U_ENR","","14=U_MSENR","S7138270","14=U_MSPCN","45018483","14=ADDRESS2","HPS2_x000D_6 SERANGOON NORTH AVE 5 #03-12  SINGAPORE 554910_x000D_GOH YONG CHUAN_x000D_TEL: _x000D_FAX: _x000D_EMAIL: YON G_CHUAN_GOH@PHARMACY.NHG.COM.SG"</v>
      </c>
      <c r="K26" s="21">
        <f>MONTH(N26)</f>
        <v>3</v>
      </c>
      <c r="L26" s="21">
        <f>YEAR(N26)</f>
        <v>2025</v>
      </c>
      <c r="M26" s="21">
        <v>33038412</v>
      </c>
      <c r="N26" s="41">
        <v>45744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"CI1305-SGD"</f>
        <v>CI1305-SGD</v>
      </c>
      <c r="S26" s="4" t="str">
        <f>"NATIONAL HEALTHCARE GROUP PHARMACY"</f>
        <v>NATIONAL HEALTHCARE GROUP PHARMACY</v>
      </c>
      <c r="T26" s="3" t="str">
        <f>"7564000535"</f>
        <v>7564000535</v>
      </c>
      <c r="U26" s="3" t="str">
        <f>"956075"</f>
        <v>956075</v>
      </c>
      <c r="V26" s="47">
        <v>45743</v>
      </c>
      <c r="W26" s="47">
        <v>45744</v>
      </c>
      <c r="X26" s="73">
        <f>SUM(N26-V26)</f>
        <v>1</v>
      </c>
      <c r="Y26" s="48" t="str">
        <f>"MSEP2-27380GLP"</f>
        <v>MSEP2-27380GLP</v>
      </c>
      <c r="Z26" s="4" t="str">
        <f>"MS OFFICE STANDARD 2024 SLNG LTSC"</f>
        <v>MS OFFICE STANDARD 2024 SLNG LTSC</v>
      </c>
      <c r="AA26" s="4" t="str">
        <f>"WENDY KUM CHIOU SZE"</f>
        <v>WENDY KUM CHIOU SZE</v>
      </c>
      <c r="AB26" s="60">
        <v>2</v>
      </c>
      <c r="AC26" s="48" t="str">
        <f>"E-INVOICE( AP DIRECT )"</f>
        <v>E-INVOICE( AP DIRECT )</v>
      </c>
      <c r="AD26" s="64" t="s">
        <v>93</v>
      </c>
      <c r="AE26" s="51" t="str">
        <f>"HPS2_x000D_6 SERANGOON NORTH AVE 5 #03-12  SINGAPORE 554910_x000D_GOH YONG CHUAN_x000D_TEL: _x000D_FAX: _x000D_EMAIL: YON G_CHUAN_GOH@PHARMACY.NHG.COM.SG"</f>
        <v>HPS2_x000D_6 SERANGOON NORTH AVE 5 #03-12  SINGAPORE 554910_x000D_GOH YONG CHUAN_x000D_TEL: _x000D_FAX: _x000D_EMAIL: YON G_CHUAN_GOH@PHARMACY.NHG.COM.SG</v>
      </c>
      <c r="AF26" s="61" t="s">
        <v>78</v>
      </c>
      <c r="AG26" s="5" t="s">
        <v>94</v>
      </c>
      <c r="AH26" s="4" t="str">
        <f>"MSEP2-27380GLP"</f>
        <v>MSEP2-27380GLP</v>
      </c>
      <c r="AI26" s="4" t="str">
        <f>"MS OFFICE STANDARD 2024 SLNG LTSC"</f>
        <v>MS OFFICE STANDARD 2024 SLNG LTSC</v>
      </c>
      <c r="AJ26" s="62" t="s">
        <v>262</v>
      </c>
      <c r="AK26" s="4" t="s">
        <v>263</v>
      </c>
      <c r="AL26" s="21" t="s">
        <v>263</v>
      </c>
      <c r="AM26" s="21" t="str">
        <f>"-"</f>
        <v>-</v>
      </c>
    </row>
    <row r="27" spans="1:45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0"/>
      <c r="AE27" s="17" t="str">
        <f>""</f>
        <v/>
      </c>
      <c r="AF27" s="17" t="str">
        <f>""</f>
        <v/>
      </c>
      <c r="AG27" s="5" t="str">
        <f>""</f>
        <v/>
      </c>
    </row>
    <row r="28" spans="1:45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0"/>
      <c r="AE28" s="17"/>
      <c r="AF28" s="17" t="str">
        <f>""</f>
        <v/>
      </c>
      <c r="AG28" s="5" t="str">
        <f>""</f>
        <v/>
      </c>
    </row>
    <row r="29" spans="1:45">
      <c r="AD29" s="40"/>
      <c r="AG29" s="5"/>
    </row>
    <row r="30" spans="1:45">
      <c r="AQ30" s="15"/>
    </row>
    <row r="31" spans="1:45">
      <c r="AR31" s="15"/>
    </row>
    <row r="32" spans="1:45">
      <c r="AS32" s="15"/>
    </row>
    <row r="33" spans="46:50">
      <c r="AT33" s="15"/>
    </row>
    <row r="34" spans="46:50">
      <c r="AU34" s="15"/>
    </row>
    <row r="35" spans="46:50">
      <c r="AV35" s="15"/>
    </row>
    <row r="36" spans="46:50">
      <c r="AW36" s="15"/>
    </row>
    <row r="37" spans="46:50">
      <c r="AX37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9302-A59D-4020-8695-43B6BC3A043E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249</v>
      </c>
    </row>
    <row r="4" spans="1:5">
      <c r="A4" s="66" t="s">
        <v>0</v>
      </c>
      <c r="B4" s="66" t="s">
        <v>6</v>
      </c>
      <c r="C4" s="66" t="s">
        <v>250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75E9-42D6-4E36-9275-4AF79E1737BD}">
  <dimension ref="A1:AT30"/>
  <sheetViews>
    <sheetView workbookViewId="0"/>
  </sheetViews>
  <sheetFormatPr defaultRowHeight="15"/>
  <sheetData>
    <row r="1" spans="1:46">
      <c r="A1" s="66" t="s">
        <v>236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237</v>
      </c>
      <c r="V24" s="66" t="s">
        <v>135</v>
      </c>
      <c r="W24" s="66" t="s">
        <v>136</v>
      </c>
      <c r="X24" s="66" t="s">
        <v>238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239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251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243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240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252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244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241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B27" s="66" t="s">
        <v>209</v>
      </c>
      <c r="C27" s="66" t="s">
        <v>49</v>
      </c>
      <c r="E27" s="66" t="s">
        <v>150</v>
      </c>
      <c r="K27" s="66" t="s">
        <v>210</v>
      </c>
      <c r="L27" s="66" t="s">
        <v>211</v>
      </c>
      <c r="O27" s="66" t="s">
        <v>212</v>
      </c>
      <c r="Q27" s="66" t="s">
        <v>213</v>
      </c>
      <c r="R27" s="66" t="s">
        <v>214</v>
      </c>
      <c r="S27" s="66" t="s">
        <v>216</v>
      </c>
      <c r="T27" s="66" t="s">
        <v>215</v>
      </c>
      <c r="V27" s="66" t="s">
        <v>78</v>
      </c>
      <c r="Y27" s="66" t="s">
        <v>216</v>
      </c>
      <c r="Z27" s="66" t="s">
        <v>217</v>
      </c>
      <c r="AA27" s="66" t="s">
        <v>218</v>
      </c>
      <c r="AB27" s="66" t="s">
        <v>219</v>
      </c>
      <c r="AC27" s="66" t="s">
        <v>220</v>
      </c>
      <c r="AD27" s="66" t="s">
        <v>246</v>
      </c>
      <c r="AE27" s="66" t="s">
        <v>221</v>
      </c>
      <c r="AI27" s="66" t="s">
        <v>222</v>
      </c>
      <c r="AJ27" s="66" t="s">
        <v>253</v>
      </c>
      <c r="AK27" s="66" t="s">
        <v>245</v>
      </c>
    </row>
    <row r="28" spans="1:43">
      <c r="B28" s="66" t="s">
        <v>223</v>
      </c>
      <c r="C28" s="66" t="s">
        <v>50</v>
      </c>
      <c r="E28" s="66" t="s">
        <v>167</v>
      </c>
      <c r="K28" s="66" t="s">
        <v>224</v>
      </c>
      <c r="L28" s="66" t="s">
        <v>225</v>
      </c>
      <c r="O28" s="66" t="s">
        <v>226</v>
      </c>
      <c r="Q28" s="66" t="s">
        <v>227</v>
      </c>
      <c r="R28" s="66" t="s">
        <v>228</v>
      </c>
      <c r="S28" s="66" t="s">
        <v>230</v>
      </c>
      <c r="T28" s="66" t="s">
        <v>229</v>
      </c>
      <c r="V28" s="66" t="s">
        <v>78</v>
      </c>
      <c r="Y28" s="66" t="s">
        <v>230</v>
      </c>
      <c r="Z28" s="66" t="s">
        <v>231</v>
      </c>
      <c r="AA28" s="66" t="s">
        <v>232</v>
      </c>
      <c r="AB28" s="66" t="s">
        <v>233</v>
      </c>
      <c r="AC28" s="66" t="s">
        <v>234</v>
      </c>
      <c r="AD28" s="66" t="s">
        <v>248</v>
      </c>
      <c r="AE28" s="66" t="s">
        <v>235</v>
      </c>
      <c r="AJ28" s="66" t="s">
        <v>254</v>
      </c>
      <c r="AK28" s="66" t="s">
        <v>247</v>
      </c>
    </row>
    <row r="30" spans="1:43">
      <c r="AD30" s="66" t="s">
        <v>255</v>
      </c>
      <c r="AE30" s="66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