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57F9D851-9919-4531-9F66-CA8C70DB44A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AL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E27" i="2"/>
  <c r="M27" i="2"/>
  <c r="N27" i="2"/>
  <c r="O27" i="2"/>
  <c r="Q27" i="2"/>
  <c r="R27" i="2"/>
  <c r="T27" i="2"/>
  <c r="U27" i="2"/>
  <c r="X27" i="2"/>
  <c r="Y27" i="2"/>
  <c r="Z27" i="2"/>
  <c r="AA27" i="2"/>
  <c r="AB27" i="2"/>
  <c r="AD27" i="2"/>
  <c r="AH27" i="2"/>
  <c r="AI27" i="2"/>
  <c r="E28" i="2"/>
  <c r="M28" i="2"/>
  <c r="N28" i="2"/>
  <c r="O28" i="2"/>
  <c r="Q28" i="2"/>
  <c r="R28" i="2"/>
  <c r="T28" i="2"/>
  <c r="U28" i="2"/>
  <c r="X28" i="2"/>
  <c r="Y28" i="2"/>
  <c r="Z28" i="2"/>
  <c r="AA28" i="2"/>
  <c r="AB28" i="2"/>
  <c r="AH28" i="2"/>
  <c r="AI28" i="2"/>
  <c r="D5" i="1"/>
  <c r="B26" i="2"/>
  <c r="B25" i="2"/>
  <c r="E15" i="2"/>
  <c r="E14" i="2"/>
  <c r="H6" i="2"/>
  <c r="H5" i="2"/>
  <c r="H4" i="2"/>
  <c r="E2" i="2"/>
  <c r="D13" i="1"/>
  <c r="C13" i="1" s="1"/>
  <c r="E16" i="2" s="1"/>
  <c r="I6" i="2" s="1"/>
  <c r="C12" i="1"/>
  <c r="C11" i="1"/>
  <c r="C10" i="1"/>
  <c r="E13" i="2" s="1"/>
  <c r="C9" i="1"/>
  <c r="E11" i="2" s="1"/>
  <c r="C5" i="1"/>
  <c r="E12" i="2" s="1"/>
  <c r="C4" i="1"/>
  <c r="C3" i="1"/>
  <c r="C8" i="1" s="1"/>
  <c r="D4" i="2" l="1"/>
  <c r="E4" i="2" s="1"/>
  <c r="D6" i="2"/>
  <c r="E6" i="2" s="1"/>
  <c r="D5" i="2"/>
  <c r="I5" i="2"/>
  <c r="B28" i="2" l="1"/>
  <c r="B24" i="2"/>
  <c r="E5" i="2"/>
  <c r="B27" i="2" l="1"/>
</calcChain>
</file>

<file path=xl/sharedStrings.xml><?xml version="1.0" encoding="utf-8"?>
<sst xmlns="http://schemas.openxmlformats.org/spreadsheetml/2006/main" count="932" uniqueCount="266">
  <si>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</si>
  <si>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</si>
  <si>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</si>
  <si>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</si>
  <si>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</si>
  <si>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</si>
  <si>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</si>
  <si>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</si>
  <si>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</si>
  <si>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</si>
  <si>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</si>
  <si>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</si>
  <si>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</si>
  <si>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</si>
  <si>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</si>
  <si>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</si>
  <si>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</si>
  <si>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</si>
  <si>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</si>
  <si>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</si>
  <si>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</si>
  <si>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</si>
  <si>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</si>
  <si>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</si>
  <si>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</si>
  <si>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</si>
  <si>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</si>
  <si>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</si>
  <si>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</si>
  <si>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</si>
  <si>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</si>
  <si>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</si>
  <si>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</si>
  <si>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</si>
  <si>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</si>
  <si>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</si>
  <si>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</si>
  <si>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</si>
  <si>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</si>
  <si>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</si>
  <si>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</si>
  <si>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</si>
  <si>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</si>
  <si>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</si>
  <si>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</si>
  <si>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</si>
  <si>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</si>
  <si>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</si>
  <si>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</si>
  <si>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</si>
  <si>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</si>
  <si>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</si>
  <si>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</si>
  <si>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</si>
  <si>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</si>
  <si>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</si>
  <si>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</si>
  <si>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</si>
  <si>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</si>
  <si>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</si>
  <si>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</si>
  <si>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</si>
  <si>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</si>
  <si>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</si>
  <si>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</si>
  <si>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</si>
  <si>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</si>
  <si>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</si>
  <si>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</si>
  <si>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</si>
  <si>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</si>
  <si>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</si>
  <si>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</si>
  <si>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</si>
  <si>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</si>
  <si>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</si>
  <si>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</si>
  <si>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</si>
  <si>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</si>
  <si>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</si>
  <si>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</si>
  <si>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</si>
  <si>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</si>
  <si>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</si>
  <si>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</si>
  <si>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</si>
  <si>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</si>
  <si>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</si>
  <si>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</si>
  <si>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</si>
  <si>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</si>
  <si>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</si>
  <si>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</si>
  <si>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</si>
  <si>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</si>
  <si>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</si>
  <si>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</si>
  <si>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</si>
  <si>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</si>
  <si>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</si>
  <si>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</si>
  <si>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</si>
  <si>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</si>
  <si>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</si>
  <si>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</si>
  <si>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</si>
  <si>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</si>
  <si>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</si>
  <si>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</si>
  <si>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</si>
  <si>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</si>
  <si>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</si>
  <si>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</si>
  <si>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</si>
  <si>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</si>
  <si>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</si>
  <si>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</si>
  <si>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</si>
  <si>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</si>
  <si>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</si>
  <si>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</si>
  <si>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</si>
  <si>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</si>
  <si>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</si>
  <si>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</si>
  <si>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</si>
  <si>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</si>
  <si>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</si>
  <si>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</si>
  <si>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</si>
  <si>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</si>
  <si>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</si>
  <si>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</si>
  <si>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</si>
  <si>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</si>
  <si>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</si>
  <si>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</si>
  <si>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</si>
  <si>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</si>
  <si>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</si>
  <si>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</si>
  <si>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</si>
  <si>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</si>
  <si>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</si>
  <si>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</si>
  <si>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</si>
  <si>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</si>
  <si>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</si>
  <si>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</si>
  <si>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</si>
  <si>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</si>
  <si>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</si>
  <si>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</si>
  <si>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</si>
  <si>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</si>
  <si>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</si>
  <si>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</si>
  <si>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</si>
  <si>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</si>
  <si>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</si>
  <si>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</si>
  <si>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</si>
  <si>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</si>
  <si>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</si>
  <si>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</si>
  <si>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</si>
  <si>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</si>
  <si>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</si>
  <si>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</si>
  <si>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</si>
  <si>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</si>
  <si>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</si>
  <si>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</si>
  <si>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</si>
  <si>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</si>
  <si>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</si>
  <si>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</si>
  <si>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</si>
  <si>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</si>
  <si>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</si>
  <si>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</si>
  <si>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</si>
  <si>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</si>
  <si>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</si>
  <si>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</si>
  <si>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</si>
  <si>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</si>
  <si>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</si>
  <si>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</si>
  <si>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</si>
  <si>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</si>
  <si>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</si>
  <si>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</si>
  <si>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</si>
  <si>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</si>
  <si>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</si>
  <si>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</si>
  <si>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</si>
  <si>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</si>
  <si>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</si>
  <si>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</si>
  <si>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</si>
  <si>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</si>
  <si>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</si>
  <si>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</si>
  <si>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</si>
  <si>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</si>
  <si>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</si>
  <si>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</si>
  <si>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</si>
  <si>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</si>
  <si>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</si>
  <si>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</si>
  <si>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</si>
  <si>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</si>
  <si>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</si>
  <si>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</si>
  <si>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</si>
  <si>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</si>
  <si>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</si>
  <si>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</si>
  <si>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</si>
  <si>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</si>
  <si>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</si>
  <si>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</si>
  <si>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</si>
  <si>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</si>
  <si>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</si>
  <si>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</si>
  <si>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</si>
  <si>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</si>
  <si>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</si>
  <si>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</si>
  <si>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</si>
  <si>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</si>
  <si>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</si>
  <si>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</si>
  <si>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</si>
  <si>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</si>
  <si>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</si>
  <si>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</si>
  <si>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</si>
  <si>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</si>
  <si>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</si>
  <si>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</si>
  <si>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</si>
  <si>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</si>
  <si>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</si>
  <si>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=IFERROR(NF($E28,"U_PODATE"),"-")</t>
  </si>
  <si>
    <t>=IFERROR(NF($E28,"U_PONO"),"-")</t>
  </si>
  <si>
    <t>="01/03/2025"</t>
  </si>
  <si>
    <t>="31/03/2025"</t>
  </si>
  <si>
    <t>="""UICACS"","""",""SQL="",""2=DOCNUM"",""33038228"",""14=CUSTREF"",""8100000965"",""14=U_CUSTREF"",""8100000965"",""15=DOCDATE"",""12/3/2025"",""15=TAXDATE"",""12/3/2025"",""14=CARDCODE"",""CI0099-SGD"",""14=CARDNAME"",""SYNAPXE PTE. LTD."",""14=ITEMCODE"",""MS7JQ-00353GLP"",""14=ITEMNAME"",""MS "&amp;"SQL SERVER ENTERPRISE CORE SLNG LSA 2L"",""10=QUANTITY"",""2.000000"",""14=U_PONO"",""955704"",""15=U_PODATE"",""10/3/2025"",""10=U_TLINTCOS"",""0.000000"",""2=SLPCODE"",""132"",""14=SLPNAME"",""E0001-CS"",""14=MEMO"",""WENDY KUM CHIOU SZE"",""14=CONTACTNAME"",""E-INVOICE(AP DIRECT)"",""1"&amp;"0=LINETOTAL"",""43429.440000"",""14=U_ENR"","""",""14=U_MSENR"",""S7138270"",""14=U_MSPCN"",""AD5A91AA"",""14=ADDRESS2"",""NG CHIOU YOONG_x000D_SYNAPXE PTE. LTD. 1 NORTH BUONA VISTA LINK, #05-01 ELEMENTUM SINGAPORE 139691_x000D_NG CHIOU YOONG_x000D_TEL: _x000D_FAX: _x000D_EMAIL: ng.chiou.yoong@synapxe."&amp;"sg"""</t>
  </si>
  <si>
    <t>="""UICACS"","""",""SQL="",""2=DOCNUM"",""33038312"",""14=CUSTREF"",""8100001005"",""14=U_CUSTREF"",""8100001005"",""15=DOCDATE"",""21/3/2025"",""15=TAXDATE"",""21/3/2025"",""14=CARDCODE"",""CI0099-SGD"",""14=CARDNAME"",""SYNAPXE PTE. LTD."",""14=ITEMCODE"",""MS7NQ-00301GLP"",""14=ITEMNAME"",""MS "&amp;"SQL SERVER STANDARD CORE SLNG SA 2L"",""10=QUANTITY"",""4.000000"",""14=U_PONO"",""955930"",""15=U_PODATE"",""19/3/2025"",""10=U_TLINTCOS"",""0.000000"",""2=SLPCODE"",""101"",""14=SLPNAME"",""E0001-MM"",""14=MEMO"",""MELIZA MARQUEZ"",""14=CONTACTNAME"",""E-INVOICE(AP DIRECT)"",""10=LINETO"&amp;"TAL"",""9561.520000"",""14=U_ENR"","""",""14=U_MSENR"",""S7138270"",""14=U_MSPCN"",""BB5B28CB"",""14=ADDRESS2"",""NG TENG FONG GENERAL HOSPITAL_x000D_ JURONG COMMUNITY HOSPITAL  _x000D_TAN TZE CHONG_x000D_TEL: _x000D_FAX: _x000D_EMAIL: tan.tze.chong@synapxe.sg"""</t>
  </si>
  <si>
    <t>=IFERROR(NF($E27,"U_CUSTREF"),"-")</t>
  </si>
  <si>
    <t>=IFERROR(NF($E27,"U_PODATE"),"-")</t>
  </si>
  <si>
    <t>=IFERROR(NF($E27,"U_PONO"),"-")</t>
  </si>
  <si>
    <t>=SUBTOTAL(9,AO24:AO29)</t>
  </si>
  <si>
    <t>=SUBTOTAL(9,AP24:AP29)</t>
  </si>
  <si>
    <t>01.03.2025</t>
  </si>
  <si>
    <t>LIC WITH SA</t>
  </si>
  <si>
    <t>30.06.2027</t>
  </si>
  <si>
    <t>01.04.2025</t>
  </si>
  <si>
    <t>32 MONTHS</t>
  </si>
  <si>
    <t>Software Assurance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</si>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</sst>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15" fontId="0" fillId="0" borderId="0" xfId="0" applyNumberForma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"01/03/2025"</f>
        <v>01/03/2025</v>
      </c>
    </row>
    <row r="4" spans="1:7">
      <c r="A4" s="1" t="s">
        <v>0</v>
      </c>
      <c r="B4" s="4" t="s">
        <v>6</v>
      </c>
      <c r="C4" s="5" t="str">
        <f>"31/03/2025"</f>
        <v>31/03/2025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01/Mar/2025..31/Mar/2025</v>
      </c>
    </row>
    <row r="9" spans="1:7">
      <c r="A9" s="1" t="s">
        <v>9</v>
      </c>
      <c r="C9" s="3" t="str">
        <f>TEXT($C$3,"yyyyMMdd") &amp; ".." &amp; TEXT($C$4,"yyyyMMdd")</f>
        <v>20250301..20250331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765E-A0AC-4DA1-AC08-7288E6BE6135}">
  <dimension ref="A1:AV30"/>
  <sheetViews>
    <sheetView workbookViewId="0"/>
  </sheetViews>
  <sheetFormatPr defaultRowHeight="15"/>
  <sheetData>
    <row r="1" spans="1:48">
      <c r="A1" s="65" t="s">
        <v>150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241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A25" s="65" t="s">
        <v>136</v>
      </c>
      <c r="B25" s="65" t="s">
        <v>127</v>
      </c>
      <c r="C25" s="65" t="s">
        <v>48</v>
      </c>
      <c r="E25" s="65" t="s">
        <v>252</v>
      </c>
      <c r="K25" s="65" t="s">
        <v>140</v>
      </c>
      <c r="L25" s="65" t="s">
        <v>141</v>
      </c>
      <c r="M25" s="65" t="s">
        <v>173</v>
      </c>
      <c r="N25" s="65" t="s">
        <v>174</v>
      </c>
      <c r="O25" s="65" t="s">
        <v>175</v>
      </c>
      <c r="P25" s="65" t="s">
        <v>176</v>
      </c>
      <c r="Q25" s="65" t="s">
        <v>177</v>
      </c>
      <c r="R25" s="65" t="s">
        <v>178</v>
      </c>
      <c r="S25" s="65" t="s">
        <v>246</v>
      </c>
      <c r="T25" s="65" t="s">
        <v>180</v>
      </c>
      <c r="U25" s="65" t="s">
        <v>181</v>
      </c>
      <c r="V25" s="65" t="s">
        <v>182</v>
      </c>
      <c r="W25" s="65" t="s">
        <v>142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E25" s="65" t="s">
        <v>189</v>
      </c>
      <c r="AF25" s="65" t="s">
        <v>188</v>
      </c>
      <c r="AG25" s="65" t="s">
        <v>95</v>
      </c>
      <c r="AH25" s="65" t="s">
        <v>190</v>
      </c>
      <c r="AJ25" s="65" t="s">
        <v>96</v>
      </c>
      <c r="AK25" s="65" t="s">
        <v>183</v>
      </c>
      <c r="AL25" s="65" t="s">
        <v>184</v>
      </c>
      <c r="AM25" s="65" t="s">
        <v>191</v>
      </c>
      <c r="AN25" s="65" t="s">
        <v>192</v>
      </c>
      <c r="AO25" s="65" t="s">
        <v>193</v>
      </c>
      <c r="AP25" s="65" t="s">
        <v>194</v>
      </c>
    </row>
    <row r="26" spans="1:42">
      <c r="A26" s="65" t="s">
        <v>136</v>
      </c>
      <c r="B26" s="65" t="s">
        <v>130</v>
      </c>
      <c r="C26" s="65" t="s">
        <v>48</v>
      </c>
      <c r="E26" s="65" t="s">
        <v>253</v>
      </c>
      <c r="K26" s="65" t="s">
        <v>143</v>
      </c>
      <c r="L26" s="65" t="s">
        <v>144</v>
      </c>
      <c r="M26" s="65" t="s">
        <v>195</v>
      </c>
      <c r="N26" s="65" t="s">
        <v>196</v>
      </c>
      <c r="O26" s="65" t="s">
        <v>197</v>
      </c>
      <c r="P26" s="65" t="s">
        <v>198</v>
      </c>
      <c r="Q26" s="65" t="s">
        <v>199</v>
      </c>
      <c r="R26" s="65" t="s">
        <v>200</v>
      </c>
      <c r="S26" s="65" t="s">
        <v>247</v>
      </c>
      <c r="T26" s="65" t="s">
        <v>202</v>
      </c>
      <c r="U26" s="65" t="s">
        <v>203</v>
      </c>
      <c r="V26" s="65" t="s">
        <v>204</v>
      </c>
      <c r="W26" s="65" t="s">
        <v>145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E26" s="65" t="s">
        <v>211</v>
      </c>
      <c r="AF26" s="65" t="s">
        <v>210</v>
      </c>
      <c r="AG26" s="65" t="s">
        <v>95</v>
      </c>
      <c r="AH26" s="65" t="s">
        <v>212</v>
      </c>
      <c r="AJ26" s="65" t="s">
        <v>96</v>
      </c>
      <c r="AK26" s="65" t="s">
        <v>205</v>
      </c>
      <c r="AL26" s="65" t="s">
        <v>206</v>
      </c>
      <c r="AM26" s="65" t="s">
        <v>213</v>
      </c>
      <c r="AN26" s="65" t="s">
        <v>214</v>
      </c>
      <c r="AO26" s="65" t="s">
        <v>215</v>
      </c>
      <c r="AP26" s="65" t="s">
        <v>216</v>
      </c>
    </row>
    <row r="27" spans="1:42">
      <c r="B27" s="65" t="s">
        <v>146</v>
      </c>
      <c r="C27" s="65" t="s">
        <v>49</v>
      </c>
      <c r="E27" s="65" t="s">
        <v>128</v>
      </c>
      <c r="M27" s="65" t="s">
        <v>217</v>
      </c>
      <c r="N27" s="65" t="s">
        <v>218</v>
      </c>
      <c r="O27" s="65" t="s">
        <v>219</v>
      </c>
      <c r="Q27" s="65" t="s">
        <v>220</v>
      </c>
      <c r="R27" s="65" t="s">
        <v>221</v>
      </c>
      <c r="T27" s="65" t="s">
        <v>222</v>
      </c>
      <c r="U27" s="65" t="s">
        <v>254</v>
      </c>
      <c r="X27" s="65" t="s">
        <v>222</v>
      </c>
      <c r="Y27" s="65" t="s">
        <v>223</v>
      </c>
      <c r="Z27" s="65" t="s">
        <v>224</v>
      </c>
      <c r="AA27" s="65" t="s">
        <v>225</v>
      </c>
      <c r="AB27" s="65" t="s">
        <v>226</v>
      </c>
      <c r="AC27" s="65" t="s">
        <v>147</v>
      </c>
      <c r="AD27" s="65" t="s">
        <v>227</v>
      </c>
      <c r="AH27" s="65" t="s">
        <v>228</v>
      </c>
      <c r="AL27" s="65" t="s">
        <v>255</v>
      </c>
      <c r="AM27" s="65" t="s">
        <v>256</v>
      </c>
    </row>
    <row r="28" spans="1:42">
      <c r="B28" s="65" t="s">
        <v>148</v>
      </c>
      <c r="C28" s="65" t="s">
        <v>50</v>
      </c>
      <c r="E28" s="65" t="s">
        <v>131</v>
      </c>
      <c r="M28" s="65" t="s">
        <v>229</v>
      </c>
      <c r="N28" s="65" t="s">
        <v>230</v>
      </c>
      <c r="O28" s="65" t="s">
        <v>231</v>
      </c>
      <c r="Q28" s="65" t="s">
        <v>232</v>
      </c>
      <c r="R28" s="65" t="s">
        <v>233</v>
      </c>
      <c r="T28" s="65" t="s">
        <v>235</v>
      </c>
      <c r="U28" s="65" t="s">
        <v>234</v>
      </c>
      <c r="X28" s="65" t="s">
        <v>235</v>
      </c>
      <c r="Y28" s="65" t="s">
        <v>236</v>
      </c>
      <c r="Z28" s="65" t="s">
        <v>237</v>
      </c>
      <c r="AA28" s="65" t="s">
        <v>238</v>
      </c>
      <c r="AB28" s="65" t="s">
        <v>239</v>
      </c>
      <c r="AC28" s="65" t="s">
        <v>149</v>
      </c>
      <c r="AD28" s="65" t="s">
        <v>240</v>
      </c>
      <c r="AL28" s="65" t="s">
        <v>248</v>
      </c>
      <c r="AM28" s="65" t="s">
        <v>249</v>
      </c>
    </row>
    <row r="30" spans="1:42">
      <c r="AC30" s="65" t="s">
        <v>257</v>
      </c>
      <c r="AD30" s="65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2"/>
  <sheetViews>
    <sheetView tabSelected="1" topLeftCell="K19" zoomScale="85" zoomScaleNormal="85" workbookViewId="0">
      <selection activeCell="T42" sqref="T42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13.85546875" style="44" customWidth="1"/>
    <col min="21" max="21" width="15.140625" style="44" bestFit="1" customWidth="1"/>
    <col min="22" max="22" width="10.42578125" style="44" bestFit="1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58" bestFit="1" customWidth="1"/>
    <col min="28" max="28" width="21.42578125" style="4" bestFit="1" customWidth="1"/>
    <col min="29" max="29" width="11.28515625" style="21" customWidth="1"/>
    <col min="30" max="30" width="12.140625" style="4" customWidth="1"/>
    <col min="31" max="31" width="6.7109375" style="4" customWidth="1"/>
    <col min="32" max="32" width="6.85546875" style="21" customWidth="1"/>
    <col min="33" max="33" width="14.42578125" style="4" customWidth="1"/>
    <col min="34" max="34" width="42.85546875" style="4" bestFit="1" customWidth="1"/>
    <col min="35" max="35" width="11.85546875" style="4" bestFit="1" customWidth="1"/>
    <col min="36" max="36" width="14.28515625" style="4" customWidth="1"/>
    <col min="37" max="37" width="11.28515625" style="35" bestFit="1" customWidth="1"/>
    <col min="38" max="38" width="14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20250301..20250331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7" hidden="1">
      <c r="A17" s="1" t="s">
        <v>7</v>
      </c>
    </row>
    <row r="18" spans="1:47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47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7" s="39" customFormat="1" ht="18.75">
      <c r="A21" s="38"/>
      <c r="B21" s="38"/>
      <c r="I21" s="40"/>
      <c r="M21" s="69" t="s">
        <v>76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2"/>
      <c r="AK21" s="41"/>
      <c r="AL21" s="41"/>
    </row>
    <row r="22" spans="1:47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7" s="53" customFormat="1" ht="63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265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47">
      <c r="B24" s="1" t="str">
        <f>IF(M24="","Hide","Show")</f>
        <v>Show</v>
      </c>
      <c r="C24" s="4" t="s">
        <v>48</v>
      </c>
      <c r="E24" s="13" t="str">
        <f>"""UICACS"","""",""SQL="",""2=DOCNUM"",""33038194"",""14=CUSTREF"",""7100000108"",""14=U_CUSTREF"",""7100000108"",""15=DOCDATE"",""5/3/2025"",""15=TAXDATE"",""5/3/2025"",""14=CARDCODE"",""CI0099-SGD"",""14=CARDNAME"",""SYNAPXE PTE. LTD."",""14=ITEMCODE"",""MS7NQ-00300GLP"",""14=ITEMNAME"",""MS SQ"&amp;"L SERVER STANDARD CORE SLNG LSA 2L"",""10=QUANTITY"",""2.000000"",""14=U_PONO"",""955602"",""15=U_PODATE"",""4/3/2025"",""10=U_TLINTCOS"",""0.000000"",""2=SLPCODE"",""132"",""14=SLPNAME"",""E0001-CS"",""14=MEMO"",""WENDY KUM CHIOU SZE"",""14=CONTACTNAME"",""E-INVOICE(AP DIRECT)"",""10=LIN"&amp;"ETOTAL"",""11354.320000"",""14=U_ENR"","""",""14=U_MSENR"",""S7138270"",""14=U_MSPCN"",""AD5A91AA"",""14=ADDRESS2"",""KANNAN ARVIND_x000D_SYNAPXE PTE LTD 1 NORTH BUONA VISTA LINK, #05-01, ELEMENTUM SINGAPORE 139691_x000D_KANNAN ARVIND_x000D_TEL: _x000D_FAX: _x000D_EMAIL: kannan.arvind@synapxe.sg"""</f>
        <v>"UICACS","","SQL=","2=DOCNUM","33038194","14=CUSTREF","7100000108","14=U_CUSTREF","7100000108","15=DOCDATE","5/3/2025","15=TAXDATE","5/3/2025","14=CARDCODE","CI0099-SGD","14=CARDNAME","SYNAPXE PTE. LTD.","14=ITEMCODE","MS7NQ-00300GLP","14=ITEMNAME","MS SQL SERVER STANDARD CORE SLNG LSA 2L","10=QUANTITY","2.000000","14=U_PONO","955602","15=U_PODATE","4/3/2025","10=U_TLINTCOS","0.000000","2=SLPCODE","132","14=SLPNAME","E0001-CS","14=MEMO","WENDY KUM CHIOU SZE","14=CONTACTNAME","E-INVOICE(AP DIRECT)","10=LINETOTAL","11354.320000","14=U_ENR","","14=U_MSENR","S7138270","14=U_MSPCN","AD5A91AA","14=ADDRESS2","KANNAN ARVIND_x000D_SYNAPXE PTE LTD 1 NORTH BUONA VISTA LINK, #05-01, ELEMENTUM SINGAPORE 139691_x000D_KANNAN ARVIND_x000D_TEL: _x000D_FAX: _x000D_EMAIL: kannan.arvind@synapxe.sg"</v>
      </c>
      <c r="K24" s="4">
        <f>MONTH(N24)</f>
        <v>3</v>
      </c>
      <c r="L24" s="4">
        <f>YEAR(N24)</f>
        <v>2025</v>
      </c>
      <c r="M24" s="4">
        <v>33038194</v>
      </c>
      <c r="N24" s="37">
        <v>45721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"955602"</f>
        <v>955602</v>
      </c>
      <c r="T24" s="49">
        <v>45720</v>
      </c>
      <c r="U24" s="49" t="str">
        <f>"7100000108"</f>
        <v>7100000108</v>
      </c>
      <c r="V24" s="49">
        <v>45721</v>
      </c>
      <c r="W24" s="50">
        <f>SUM(N24-T24)</f>
        <v>1</v>
      </c>
      <c r="X24" s="62" t="str">
        <f>"MS7NQ-00300GLP"</f>
        <v>MS7NQ-00300GLP</v>
      </c>
      <c r="Y24" s="62" t="str">
        <f>"MS SQL SERVER STANDARD CORE SLNG LSA 2L"</f>
        <v>MS SQL SERVER STANDARD CORE SLNG LSA 2L</v>
      </c>
      <c r="Z24" s="62" t="str">
        <f>"WENDY KUM CHIOU SZE"</f>
        <v>WENDY KUM CHIOU SZE</v>
      </c>
      <c r="AA24" s="58">
        <v>2</v>
      </c>
      <c r="AB24" s="62" t="str">
        <f>"E-INVOICE(AP DIRECT)"</f>
        <v>E-INVOICE(AP DIRECT)</v>
      </c>
      <c r="AC24" s="60" t="s">
        <v>95</v>
      </c>
      <c r="AD24" s="64" t="str">
        <f>"KANNAN ARVIND_x000D_SYNAPXE PTE LTD 1 NORTH BUONA VISTA LINK, #05-01, ELEMENTUM SINGAPORE 139691_x000D_KANNAN ARVIND_x000D_TEL: _x000D_FAX: _x000D_EMAIL: kannan.arvind@synapxe.sg"</f>
        <v>KANNAN ARVIND_x000D_SYNAPXE PTE LTD 1 NORTH BUONA VISTA LINK, #05-01, ELEMENTUM SINGAPORE 139691_x000D_KANNAN ARVIND_x000D_TEL: _x000D_FAX: _x000D_EMAIL: kannan.arvind@synapxe.sg</v>
      </c>
      <c r="AE24" s="18"/>
      <c r="AF24" s="60" t="s">
        <v>96</v>
      </c>
      <c r="AG24" s="4" t="str">
        <f>"MS7NQ-00300GLP"</f>
        <v>MS7NQ-00300GLP</v>
      </c>
      <c r="AH24" s="4" t="str">
        <f>"MS SQL SERVER STANDARD CORE SLNG LSA 2L"</f>
        <v>MS SQL SERVER STANDARD CORE SLNG LSA 2L</v>
      </c>
      <c r="AI24" s="4" t="s">
        <v>260</v>
      </c>
      <c r="AJ24" s="4" t="s">
        <v>259</v>
      </c>
      <c r="AK24" s="4" t="s">
        <v>261</v>
      </c>
      <c r="AL24" s="4" t="str">
        <f>"-"</f>
        <v>-</v>
      </c>
    </row>
    <row r="25" spans="1:47">
      <c r="A25" s="1" t="s">
        <v>136</v>
      </c>
      <c r="B25" s="1" t="str">
        <f t="shared" ref="B25:B26" si="0">IF(M25="","Hide","Show")</f>
        <v>Show</v>
      </c>
      <c r="C25" s="4" t="s">
        <v>48</v>
      </c>
      <c r="E25" s="13" t="str">
        <f>"""UICACS"","""",""SQL="",""2=DOCNUM"",""33038228"",""14=CUSTREF"",""8100000965"",""14=U_CUSTREF"",""8100000965"",""15=DOCDATE"",""12/3/2025"",""15=TAXDATE"",""12/3/2025"",""14=CARDCODE"",""CI0099-SGD"",""14=CARDNAME"",""SYNAPXE PTE. LTD."",""14=ITEMCODE"",""MS7JQ-00353GLP"",""14=ITEMNAME"",""MS "&amp;"SQL SERVER ENTERPRISE CORE SLNG LSA 2L"",""10=QUANTITY"",""2.000000"",""14=U_PONO"",""955704"",""15=U_PODATE"",""10/3/2025"",""10=U_TLINTCOS"",""0.000000"",""2=SLPCODE"",""132"",""14=SLPNAME"",""E0001-CS"",""14=MEMO"",""WENDY KUM CHIOU SZE"",""14=CONTACTNAME"",""E-INVOICE(AP DIRECT)"",""1"&amp;"0=LINETOTAL"",""43429.440000"",""14=U_ENR"","""",""14=U_MSENR"",""S7138270"",""14=U_MSPCN"",""AD5A91AA"",""14=ADDRESS2"",""NG CHIOU YOONG_x000D_SYNAPXE PTE. LTD. 1 NORTH BUONA VISTA LINK, #05-01 ELEMENTUM SINGAPORE 139691_x000D_NG CHIOU YOONG_x000D_TEL: _x000D_FAX: _x000D_EMAIL: ng.chiou.yoong@synapxe."&amp;"sg"""</f>
        <v>"UICACS","","SQL=","2=DOCNUM","33038228","14=CUSTREF","8100000965","14=U_CUSTREF","8100000965","15=DOCDATE","12/3/2025","15=TAXDATE","12/3/2025","14=CARDCODE","CI0099-SGD","14=CARDNAME","SYNAPXE PTE. LTD.","14=ITEMCODE","MS7JQ-00353GLP","14=ITEMNAME","MS SQL SERVER ENTERPRISE CORE SLNG LSA 2L","10=QUANTITY","2.000000","14=U_PONO","955704","15=U_PODATE","10/3/2025","10=U_TLINTCOS","0.000000","2=SLPCODE","132","14=SLPNAME","E0001-CS","14=MEMO","WENDY KUM CHIOU SZE","14=CONTACTNAME","E-INVOICE(AP DIRECT)","10=LINETOTAL","43429.440000","14=U_ENR","","14=U_MSENR","S7138270","14=U_MSPCN","AD5A91AA","14=ADDRESS2","NG CHIOU YOONG_x000D_SYNAPXE PTE. LTD. 1 NORTH BUONA VISTA LINK, #05-01 ELEMENTUM SINGAPORE 139691_x000D_NG CHIOU YOONG_x000D_TEL: _x000D_FAX: _x000D_EMAIL: ng.chiou.yoong@synapxe.sg"</v>
      </c>
      <c r="K25" s="4">
        <f>MONTH(N25)</f>
        <v>3</v>
      </c>
      <c r="L25" s="4">
        <f>YEAR(N25)</f>
        <v>2025</v>
      </c>
      <c r="M25" s="4">
        <v>33038228</v>
      </c>
      <c r="N25" s="37">
        <v>45728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49" t="str">
        <f>"955704"</f>
        <v>955704</v>
      </c>
      <c r="T25" s="49">
        <v>45726</v>
      </c>
      <c r="U25" s="49" t="str">
        <f>"8100000965"</f>
        <v>8100000965</v>
      </c>
      <c r="V25" s="49">
        <v>45728</v>
      </c>
      <c r="W25" s="50">
        <f>SUM(N25-T25)</f>
        <v>2</v>
      </c>
      <c r="X25" s="62" t="str">
        <f>"MS7JQ-00353GLP"</f>
        <v>MS7JQ-00353GLP</v>
      </c>
      <c r="Y25" s="62" t="str">
        <f>"MS SQL SERVER ENTERPRISE CORE SLNG LSA 2L"</f>
        <v>MS SQL SERVER ENTERPRISE CORE SLNG LSA 2L</v>
      </c>
      <c r="Z25" s="62" t="str">
        <f>"WENDY KUM CHIOU SZE"</f>
        <v>WENDY KUM CHIOU SZE</v>
      </c>
      <c r="AA25" s="58">
        <v>2</v>
      </c>
      <c r="AB25" s="62" t="str">
        <f>"E-INVOICE(AP DIRECT)"</f>
        <v>E-INVOICE(AP DIRECT)</v>
      </c>
      <c r="AC25" s="60" t="s">
        <v>95</v>
      </c>
      <c r="AD25" s="64" t="str">
        <f>"NG CHIOU YOONG_x000D_SYNAPXE PTE. LTD. 1 NORTH BUONA VISTA LINK, #05-01 ELEMENTUM SINGAPORE 139691_x000D_NG CHIOU YOONG_x000D_TEL: _x000D_FAX: _x000D_EMAIL: ng.chiou.yoong@synapxe.sg"</f>
        <v>NG CHIOU YOONG_x000D_SYNAPXE PTE. LTD. 1 NORTH BUONA VISTA LINK, #05-01 ELEMENTUM SINGAPORE 139691_x000D_NG CHIOU YOONG_x000D_TEL: _x000D_FAX: _x000D_EMAIL: ng.chiou.yoong@synapxe.sg</v>
      </c>
      <c r="AE25" s="18"/>
      <c r="AF25" s="60" t="s">
        <v>96</v>
      </c>
      <c r="AG25" s="4" t="str">
        <f>"MS7JQ-00353GLP"</f>
        <v>MS7JQ-00353GLP</v>
      </c>
      <c r="AH25" s="4" t="str">
        <f>"MS SQL SERVER ENTERPRISE CORE SLNG LSA 2L"</f>
        <v>MS SQL SERVER ENTERPRISE CORE SLNG LSA 2L</v>
      </c>
      <c r="AI25" s="4" t="s">
        <v>260</v>
      </c>
      <c r="AJ25" s="4" t="s">
        <v>262</v>
      </c>
      <c r="AK25" s="4" t="s">
        <v>261</v>
      </c>
      <c r="AL25" s="4" t="str">
        <f>"-"</f>
        <v>-</v>
      </c>
    </row>
    <row r="26" spans="1:47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"""UICACS"","""",""SQL="",""2=DOCNUM"",""33038312"",""14=CUSTREF"",""8100001005"",""14=U_CUSTREF"",""8100001005"",""15=DOCDATE"",""21/3/2025"",""15=TAXDATE"",""21/3/2025"",""14=CARDCODE"",""CI0099-SGD"",""14=CARDNAME"",""SYNAPXE PTE. LTD."",""14=ITEMCODE"",""MS7NQ-00301GLP"",""14=ITEMNAME"",""MS "&amp;"SQL SERVER STANDARD CORE SLNG SA 2L"",""10=QUANTITY"",""4.000000"",""14=U_PONO"",""955930"",""15=U_PODATE"",""19/3/2025"",""10=U_TLINTCOS"",""0.000000"",""2=SLPCODE"",""101"",""14=SLPNAME"",""E0001-MM"",""14=MEMO"",""MELIZA MARQUEZ"",""14=CONTACTNAME"",""E-INVOICE(AP DIRECT)"",""10=LINETO"&amp;"TAL"",""9561.520000"",""14=U_ENR"","""",""14=U_MSENR"",""S7138270"",""14=U_MSPCN"",""BB5B28CB"",""14=ADDRESS2"",""NG TENG FONG GENERAL HOSPITAL_x000D_ JURONG COMMUNITY HOSPITAL  _x000D_TAN TZE CHONG_x000D_TEL: _x000D_FAX: _x000D_EMAIL: tan.tze.chong@synapxe.sg"""</f>
        <v>"UICACS","","SQL=","2=DOCNUM","33038312","14=CUSTREF","8100001005","14=U_CUSTREF","8100001005","15=DOCDATE","21/3/2025","15=TAXDATE","21/3/2025","14=CARDCODE","CI0099-SGD","14=CARDNAME","SYNAPXE PTE. LTD.","14=ITEMCODE","MS7NQ-00301GLP","14=ITEMNAME","MS SQL SERVER STANDARD CORE SLNG SA 2L","10=QUANTITY","4.000000","14=U_PONO","955930","15=U_PODATE","19/3/2025","10=U_TLINTCOS","0.000000","2=SLPCODE","101","14=SLPNAME","E0001-MM","14=MEMO","MELIZA MARQUEZ","14=CONTACTNAME","E-INVOICE(AP DIRECT)","10=LINETOTAL","9561.520000","14=U_ENR","","14=U_MSENR","S7138270","14=U_MSPCN","BB5B28CB","14=ADDRESS2","NG TENG FONG GENERAL HOSPITAL_x000D_ JURONG COMMUNITY HOSPITAL  _x000D_TAN TZE CHONG_x000D_TEL: _x000D_FAX: _x000D_EMAIL: tan.tze.chong@synapxe.sg"</v>
      </c>
      <c r="K26" s="4">
        <f>MONTH(N26)</f>
        <v>3</v>
      </c>
      <c r="L26" s="4">
        <f>YEAR(N26)</f>
        <v>2025</v>
      </c>
      <c r="M26" s="4">
        <v>33038312</v>
      </c>
      <c r="N26" s="37">
        <v>45737</v>
      </c>
      <c r="O26" s="4" t="str">
        <f>"S7138270"</f>
        <v>S7138270</v>
      </c>
      <c r="P26" s="4" t="str">
        <f>"BB5B28CB"</f>
        <v>BB5B28CB</v>
      </c>
      <c r="Q26" s="4" t="str">
        <f>"CI0099-SGD"</f>
        <v>CI0099-SGD</v>
      </c>
      <c r="R26" s="4" t="str">
        <f>"SYNAPXE PTE. LTD."</f>
        <v>SYNAPXE PTE. LTD.</v>
      </c>
      <c r="S26" s="49" t="str">
        <f>"955930"</f>
        <v>955930</v>
      </c>
      <c r="T26" s="49">
        <v>45735</v>
      </c>
      <c r="U26" s="49" t="str">
        <f>"8100001005"</f>
        <v>8100001005</v>
      </c>
      <c r="V26" s="49">
        <v>45737</v>
      </c>
      <c r="W26" s="50">
        <f>SUM(N26-T26)</f>
        <v>2</v>
      </c>
      <c r="X26" s="62" t="str">
        <f>"MS7NQ-00301GLP"</f>
        <v>MS7NQ-00301GLP</v>
      </c>
      <c r="Y26" s="62" t="str">
        <f>"MS SQL SERVER STANDARD CORE SLNG SA 2L"</f>
        <v>MS SQL SERVER STANDARD CORE SLNG SA 2L</v>
      </c>
      <c r="Z26" s="62" t="str">
        <f>"MELIZA MARQUEZ"</f>
        <v>MELIZA MARQUEZ</v>
      </c>
      <c r="AA26" s="58">
        <v>4</v>
      </c>
      <c r="AB26" s="62" t="str">
        <f>"E-INVOICE(AP DIRECT)"</f>
        <v>E-INVOICE(AP DIRECT)</v>
      </c>
      <c r="AC26" s="60" t="s">
        <v>95</v>
      </c>
      <c r="AD26" s="64" t="str">
        <f>"NG TENG FONG GENERAL HOSPITAL_x000D_ JURONG COMMUNITY HOSPITAL  _x000D_TAN TZE CHONG_x000D_TEL: _x000D_FAX: _x000D_EMAIL: tan.tze.chong@synapxe.sg"</f>
        <v>NG TENG FONG GENERAL HOSPITAL_x000D_ JURONG COMMUNITY HOSPITAL  _x000D_TAN TZE CHONG_x000D_TEL: _x000D_FAX: _x000D_EMAIL: tan.tze.chong@synapxe.sg</v>
      </c>
      <c r="AE26" s="18"/>
      <c r="AF26" s="60" t="s">
        <v>96</v>
      </c>
      <c r="AG26" s="4" t="str">
        <f>"MS7NQ-00301GLP"</f>
        <v>MS7NQ-00301GLP</v>
      </c>
      <c r="AH26" s="4" t="str">
        <f>"MS SQL SERVER STANDARD CORE SLNG SA 2L"</f>
        <v>MS SQL SERVER STANDARD CORE SLNG SA 2L</v>
      </c>
      <c r="AI26" s="21" t="s">
        <v>263</v>
      </c>
      <c r="AJ26" s="70">
        <v>45748</v>
      </c>
      <c r="AK26" s="70">
        <v>46721</v>
      </c>
      <c r="AL26" s="4" t="s">
        <v>264</v>
      </c>
    </row>
    <row r="27" spans="1:47" hidden="1">
      <c r="B27" s="1" t="str">
        <f>IF(M27="","Hide","Show")</f>
        <v>Hide</v>
      </c>
      <c r="C27" s="4" t="s">
        <v>49</v>
      </c>
      <c r="E27" s="13" t="str">
        <f>""</f>
        <v/>
      </c>
      <c r="M27" s="4" t="str">
        <f>""</f>
        <v/>
      </c>
      <c r="N27" s="37" t="str">
        <f>""</f>
        <v/>
      </c>
      <c r="O27" s="4" t="str">
        <f>""</f>
        <v/>
      </c>
      <c r="P27" s="4"/>
      <c r="Q27" s="4" t="str">
        <f>""</f>
        <v/>
      </c>
      <c r="R27" s="4" t="str">
        <f>""</f>
        <v/>
      </c>
      <c r="T27" s="44" t="str">
        <f>""</f>
        <v/>
      </c>
      <c r="U27" s="44" t="str">
        <f>""</f>
        <v/>
      </c>
      <c r="V27" s="51"/>
      <c r="W27" s="50"/>
      <c r="X27" s="4" t="str">
        <f>""</f>
        <v/>
      </c>
      <c r="Y27" s="4" t="str">
        <f>""</f>
        <v/>
      </c>
      <c r="Z27" s="4" t="str">
        <f>""</f>
        <v/>
      </c>
      <c r="AA27" s="58" t="str">
        <f>""</f>
        <v/>
      </c>
      <c r="AB27" s="4" t="str">
        <f>""</f>
        <v/>
      </c>
      <c r="AC27" s="60"/>
      <c r="AD27" s="18" t="str">
        <f>""</f>
        <v/>
      </c>
      <c r="AE27" s="18"/>
      <c r="AF27" s="60"/>
      <c r="AG27" s="18"/>
      <c r="AH27" s="5" t="str">
        <f>""</f>
        <v/>
      </c>
      <c r="AI27" s="4" t="str">
        <f>""</f>
        <v/>
      </c>
    </row>
    <row r="28" spans="1:47" hidden="1">
      <c r="B28" s="1" t="str">
        <f>IF(M28="","Hide","Show")</f>
        <v>Hide</v>
      </c>
      <c r="C28" s="4" t="s">
        <v>50</v>
      </c>
      <c r="E28" s="13" t="str">
        <f>""</f>
        <v/>
      </c>
      <c r="M28" s="4" t="str">
        <f>""</f>
        <v/>
      </c>
      <c r="N28" s="37" t="str">
        <f>""</f>
        <v/>
      </c>
      <c r="O28" s="4" t="str">
        <f>""</f>
        <v/>
      </c>
      <c r="P28" s="4"/>
      <c r="Q28" s="4" t="str">
        <f>""</f>
        <v/>
      </c>
      <c r="R28" s="4" t="str">
        <f>""</f>
        <v/>
      </c>
      <c r="T28" s="44" t="str">
        <f>""</f>
        <v/>
      </c>
      <c r="U28" s="44" t="str">
        <f>""</f>
        <v/>
      </c>
      <c r="V28" s="51"/>
      <c r="W28" s="50"/>
      <c r="X28" s="4" t="str">
        <f>""</f>
        <v/>
      </c>
      <c r="Y28" s="4" t="str">
        <f>""</f>
        <v/>
      </c>
      <c r="Z28" s="4" t="str">
        <f>""</f>
        <v/>
      </c>
      <c r="AA28" s="58" t="str">
        <f>""</f>
        <v/>
      </c>
      <c r="AB28" s="4" t="str">
        <f>""</f>
        <v/>
      </c>
      <c r="AC28" s="60"/>
      <c r="AD28" s="18"/>
      <c r="AE28" s="18"/>
      <c r="AF28" s="60"/>
      <c r="AG28" s="18"/>
      <c r="AH28" s="5" t="str">
        <f>""</f>
        <v/>
      </c>
      <c r="AI28" s="4" t="str">
        <f>""</f>
        <v/>
      </c>
    </row>
    <row r="29" spans="1:47">
      <c r="M29" s="66"/>
      <c r="N29" s="67"/>
      <c r="O29" s="4"/>
      <c r="R29" s="66"/>
      <c r="T29" s="49"/>
      <c r="V29" s="49"/>
      <c r="W29" s="50"/>
      <c r="AD29" s="68"/>
      <c r="AF29" s="60"/>
      <c r="AH29" s="5"/>
      <c r="AJ29" s="21"/>
      <c r="AK29" s="21"/>
    </row>
    <row r="30" spans="1:47">
      <c r="AS30" s="16"/>
    </row>
    <row r="31" spans="1:47">
      <c r="AT31" s="16"/>
    </row>
    <row r="32" spans="1:47">
      <c r="AU32" s="16"/>
    </row>
    <row r="33" spans="48:57">
      <c r="AV33" s="16"/>
    </row>
    <row r="34" spans="48:57">
      <c r="AW34" s="16"/>
    </row>
    <row r="35" spans="48:57">
      <c r="AX35" s="16"/>
    </row>
    <row r="36" spans="48:57">
      <c r="AY36" s="16"/>
    </row>
    <row r="37" spans="48:57">
      <c r="AZ37" s="16"/>
    </row>
    <row r="38" spans="48:57">
      <c r="BA38" s="16"/>
    </row>
    <row r="39" spans="48:57">
      <c r="BB39" s="16"/>
    </row>
    <row r="40" spans="48:57">
      <c r="BC40" s="16"/>
    </row>
    <row r="41" spans="48:57">
      <c r="BD41" s="16"/>
    </row>
    <row r="42" spans="48:57">
      <c r="BE42" s="16"/>
    </row>
  </sheetData>
  <sortState xmlns:xlrd2="http://schemas.microsoft.com/office/spreadsheetml/2017/richdata2" ref="M24:AL392">
    <sortCondition ref="Q24:Q394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250</v>
      </c>
    </row>
    <row r="4" spans="1:5">
      <c r="A4" s="65" t="s">
        <v>0</v>
      </c>
      <c r="B4" s="65" t="s">
        <v>6</v>
      </c>
      <c r="C4" s="65" t="s">
        <v>251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250</v>
      </c>
    </row>
    <row r="4" spans="1:5">
      <c r="A4" s="65" t="s">
        <v>0</v>
      </c>
      <c r="B4" s="65" t="s">
        <v>6</v>
      </c>
      <c r="C4" s="65" t="s">
        <v>251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241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242</v>
      </c>
      <c r="AM25" s="65" t="s">
        <v>243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244</v>
      </c>
      <c r="AM26" s="65" t="s">
        <v>245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241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242</v>
      </c>
      <c r="AM25" s="65" t="s">
        <v>243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244</v>
      </c>
      <c r="AM26" s="65" t="s">
        <v>245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2626-BDA5-404C-807D-B2709C57E521}">
  <dimension ref="A1:E13"/>
  <sheetViews>
    <sheetView workbookViewId="0"/>
  </sheetViews>
  <sheetFormatPr defaultRowHeight="15"/>
  <sheetData>
    <row r="1" spans="1:5">
      <c r="A1" s="65" t="s">
        <v>138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250</v>
      </c>
    </row>
    <row r="4" spans="1:5">
      <c r="A4" s="65" t="s">
        <v>0</v>
      </c>
      <c r="B4" s="65" t="s">
        <v>6</v>
      </c>
      <c r="C4" s="65" t="s">
        <v>251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2025-04-04T11:32:12Z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