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\2025\"/>
    </mc:Choice>
  </mc:AlternateContent>
  <xr:revisionPtr revIDLastSave="0" documentId="8_{405F58D5-D09F-4ED7-842E-591D575C5D1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2" sheetId="143" r:id="rId3"/>
    <sheet name="Sheet1" sheetId="4" r:id="rId4"/>
    <sheet name="Sheet5" sheetId="190" state="veryHidden" r:id="rId5"/>
    <sheet name="Sheet6" sheetId="191" state="veryHidden" r:id="rId6"/>
    <sheet name="Sheet7" sheetId="192" state="veryHidden" r:id="rId7"/>
    <sheet name="Sheet8" sheetId="193" state="veryHidden" r:id="rId8"/>
    <sheet name="Sheet3" sheetId="196" state="veryHidden" r:id="rId9"/>
    <sheet name="Sheet4" sheetId="197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Q24" i="2"/>
  <c r="R24" i="2"/>
  <c r="U24" i="2"/>
  <c r="W24" i="2"/>
  <c r="X24" i="2"/>
  <c r="Y24" i="2"/>
  <c r="Z24" i="2"/>
  <c r="AB24" i="2"/>
  <c r="AD24" i="2"/>
  <c r="AG24" i="2"/>
  <c r="AH24" i="2"/>
  <c r="AI24" i="2"/>
  <c r="E25" i="2"/>
  <c r="K25" i="2"/>
  <c r="L25" i="2"/>
  <c r="O25" i="2"/>
  <c r="P25" i="2"/>
  <c r="Q25" i="2"/>
  <c r="R25" i="2"/>
  <c r="U25" i="2"/>
  <c r="W25" i="2"/>
  <c r="X25" i="2"/>
  <c r="Y25" i="2"/>
  <c r="Z25" i="2"/>
  <c r="AB25" i="2"/>
  <c r="AD25" i="2"/>
  <c r="AG25" i="2"/>
  <c r="AH25" i="2"/>
  <c r="AI25" i="2"/>
  <c r="E26" i="2"/>
  <c r="K26" i="2"/>
  <c r="L26" i="2"/>
  <c r="O26" i="2"/>
  <c r="P26" i="2"/>
  <c r="Q26" i="2"/>
  <c r="R26" i="2"/>
  <c r="U26" i="2"/>
  <c r="W26" i="2"/>
  <c r="X26" i="2"/>
  <c r="Y26" i="2"/>
  <c r="Z26" i="2"/>
  <c r="AB26" i="2"/>
  <c r="AD26" i="2"/>
  <c r="AG26" i="2"/>
  <c r="AH26" i="2"/>
  <c r="AI26" i="2"/>
  <c r="E27" i="2"/>
  <c r="K27" i="2"/>
  <c r="L27" i="2"/>
  <c r="O27" i="2"/>
  <c r="P27" i="2"/>
  <c r="Q27" i="2"/>
  <c r="R27" i="2"/>
  <c r="U27" i="2"/>
  <c r="W27" i="2"/>
  <c r="X27" i="2"/>
  <c r="Y27" i="2"/>
  <c r="Z27" i="2"/>
  <c r="AB27" i="2"/>
  <c r="AD27" i="2"/>
  <c r="AG27" i="2"/>
  <c r="AH27" i="2"/>
  <c r="E28" i="2"/>
  <c r="M28" i="2"/>
  <c r="N28" i="2"/>
  <c r="O28" i="2"/>
  <c r="Q28" i="2"/>
  <c r="R28" i="2"/>
  <c r="T28" i="2"/>
  <c r="U28" i="2"/>
  <c r="X28" i="2"/>
  <c r="Y28" i="2"/>
  <c r="Z28" i="2"/>
  <c r="AA28" i="2"/>
  <c r="AB28" i="2"/>
  <c r="AD28" i="2"/>
  <c r="AH28" i="2"/>
  <c r="AI28" i="2"/>
  <c r="E29" i="2"/>
  <c r="M29" i="2"/>
  <c r="N29" i="2"/>
  <c r="O29" i="2"/>
  <c r="Q29" i="2"/>
  <c r="R29" i="2"/>
  <c r="T29" i="2"/>
  <c r="U29" i="2"/>
  <c r="X29" i="2"/>
  <c r="Y29" i="2"/>
  <c r="Z29" i="2"/>
  <c r="AA29" i="2"/>
  <c r="AB29" i="2"/>
  <c r="AH29" i="2"/>
  <c r="AI29" i="2"/>
  <c r="D5" i="1"/>
  <c r="B27" i="2"/>
  <c r="B26" i="2"/>
  <c r="B25" i="2"/>
  <c r="E14" i="2"/>
  <c r="H6" i="2"/>
  <c r="H5" i="2"/>
  <c r="H4" i="2"/>
  <c r="E2" i="2"/>
  <c r="D13" i="1"/>
  <c r="C13" i="1" s="1"/>
  <c r="E16" i="2" s="1"/>
  <c r="C12" i="1"/>
  <c r="E15" i="2" s="1"/>
  <c r="C11" i="1"/>
  <c r="C10" i="1"/>
  <c r="E13" i="2" s="1"/>
  <c r="C9" i="1"/>
  <c r="E11" i="2" s="1"/>
  <c r="C5" i="1"/>
  <c r="E12" i="2" s="1"/>
  <c r="C4" i="1"/>
  <c r="C8" i="1" s="1"/>
  <c r="C3" i="1"/>
  <c r="D4" i="2" l="1"/>
  <c r="E4" i="2" s="1"/>
  <c r="D6" i="2"/>
  <c r="D5" i="2"/>
  <c r="I6" i="2"/>
  <c r="I5" i="2"/>
  <c r="E6" i="2" l="1"/>
  <c r="B24" i="2"/>
  <c r="B29" i="2"/>
  <c r="E5" i="2"/>
  <c r="B28" i="2" l="1"/>
</calcChain>
</file>

<file path=xl/sharedStrings.xml><?xml version="1.0" encoding="utf-8"?>
<sst xmlns="http://schemas.openxmlformats.org/spreadsheetml/2006/main" count="970" uniqueCount="288">
  <si>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</si>
  <si>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</si>
  <si>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</si>
  <si>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</si>
  <si>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</si>
  <si>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</si>
  <si>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</si>
  <si>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</si>
  <si>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</si>
  <si>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</si>
  <si>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</si>
  <si>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</si>
  <si>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</si>
  <si>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</si>
  <si>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</si>
  <si>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</si>
  <si>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</si>
  <si>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</si>
  <si>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</si>
  <si>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</si>
  <si>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</si>
  <si>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</si>
  <si>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</si>
  <si>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</si>
  <si>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</si>
  <si>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</si>
  <si>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</si>
  <si>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</si>
  <si>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</si>
  <si>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</si>
  <si>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</si>
  <si>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</si>
  <si>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</si>
  <si>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</si>
  <si>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</si>
  <si>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</si>
  <si>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</si>
  <si>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</si>
  <si>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</si>
  <si>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</si>
  <si>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</si>
  <si>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</si>
  <si>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</si>
  <si>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</si>
  <si>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</si>
  <si>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</si>
  <si>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</si>
  <si>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</si>
  <si>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</si>
  <si>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</si>
  <si>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</si>
  <si>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</si>
  <si>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</si>
  <si>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</si>
  <si>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</si>
  <si>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</si>
  <si>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</si>
  <si>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</si>
  <si>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</si>
  <si>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</si>
  <si>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</si>
  <si>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</si>
  <si>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</si>
  <si>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</si>
  <si>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</si>
  <si>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</si>
  <si>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</si>
  <si>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</si>
  <si>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</si>
  <si>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</si>
  <si>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</si>
  <si>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</si>
  <si>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</si>
  <si>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</si>
  <si>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</si>
  <si>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</si>
  <si>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</si>
  <si>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</si>
  <si>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</si>
  <si>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</si>
  <si>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</si>
  <si>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</si>
  <si>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</si>
  <si>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</si>
  <si>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</si>
  <si>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</si>
  <si>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</si>
  <si>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</si>
  <si>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</si>
  <si>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</si>
  <si>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</si>
  <si>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</si>
  <si>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</si>
  <si>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</si>
  <si>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</si>
  <si>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</si>
  <si>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</si>
  <si>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</si>
  <si>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</si>
  <si>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</si>
  <si>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</si>
  <si>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</si>
  <si>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</si>
  <si>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</si>
  <si>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</si>
  <si>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</si>
  <si>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</si>
  <si>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</si>
  <si>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</si>
  <si>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</si>
  <si>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</si>
  <si>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</si>
  <si>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</si>
  <si>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</si>
  <si>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</si>
  <si>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</si>
  <si>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</si>
  <si>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</si>
  <si>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</si>
  <si>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=MONTH(N24)</t>
  </si>
  <si>
    <t>=YEAR(N24)</t>
  </si>
  <si>
    <t>=SUM(N24-T24)</t>
  </si>
  <si>
    <t>=IFERROR(AD24/AA24,0)</t>
  </si>
  <si>
    <t>=IF(M25="","Hide","Show")</t>
  </si>
  <si>
    <t>=IFERROR(AD25/AA25,0)</t>
  </si>
  <si>
    <t>=IF(M26="","Hide","Show")</t>
  </si>
  <si>
    <t>=IFERROR(AD26/AA26,0)</t>
  </si>
  <si>
    <t>=SUBTOTAL(9,AO24:AO27)</t>
  </si>
  <si>
    <t>=SUBTOTAL(9,AP24:AP27)</t>
  </si>
  <si>
    <t>Auto</t>
  </si>
  <si>
    <t>=MONTH(N25)</t>
  </si>
  <si>
    <t>=YEAR(N25)</t>
  </si>
  <si>
    <t>=SUM(N25-T25)</t>
  </si>
  <si>
    <t>=MONTH(N26)</t>
  </si>
  <si>
    <t>=YEAR(N26)</t>
  </si>
  <si>
    <t>=SUM(N26-T26)</t>
  </si>
  <si>
    <t>=IF(M27="","Hide","Show")</t>
  </si>
  <si>
    <t>=IFERROR(AD27/AA27,0)</t>
  </si>
  <si>
    <t>=IF(M28="","Hide","Show")</t>
  </si>
  <si>
    <t>=IFERROR(AD28/AA28,0)</t>
  </si>
  <si>
    <t>="'CM0159-SGD','CZ0023-SGD','CA0216-SGD','CA0061-SGD','CM0315-SGD','CS0312-SGD','CI0099-SGD'"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</si>
  <si>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</si>
  <si>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</si>
  <si>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</si>
  <si>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</si>
  <si>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</si>
  <si>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</si>
  <si>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</si>
  <si>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</si>
  <si>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</si>
  <si>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</si>
  <si>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</si>
  <si>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</si>
  <si>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</si>
  <si>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</si>
  <si>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</si>
  <si>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</si>
  <si>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</si>
  <si>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</si>
  <si>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</si>
  <si>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</si>
  <si>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</si>
  <si>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</si>
  <si>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</si>
  <si>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</si>
  <si>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</si>
  <si>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=IFERROR(NF($E25,"U_MSPCN"),"-")</t>
  </si>
  <si>
    <t>=IFERROR(NF($E25,"CARDCODE"),"-")</t>
  </si>
  <si>
    <t>=IFERROR(NF($E25,"CARDNAME"),"-")</t>
  </si>
  <si>
    <t>=IFERROR(NF($E25,"U_CUSTREF"),"-")</t>
  </si>
  <si>
    <t>=IFERROR(NF($E25,"U_PODate"),"-")</t>
  </si>
  <si>
    <t>=IFERROR(NF($E25,"U_CustRef"),"-")</t>
  </si>
  <si>
    <t>=IFERROR(NF($E25,"DocDate"),"-")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</si>
  <si>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</si>
  <si>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</si>
  <si>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</si>
  <si>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</si>
  <si>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</si>
  <si>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</si>
  <si>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=IFERROR(NF($E25,"U_BPurDisc"),"-")</t>
  </si>
  <si>
    <t>=IFERROR(NF($E25,"ADDRESS2"),"-")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</si>
  <si>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</si>
  <si>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</si>
  <si>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</si>
  <si>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</si>
  <si>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=IFERROR(NF($E26,"DOCNUM"),"-")</t>
  </si>
  <si>
    <t>=IFERROR(NF($E26,"DOCDATE"),"-")</t>
  </si>
  <si>
    <t>=IFERROR(NF($E26,"U_MSENR"),"-")</t>
  </si>
  <si>
    <t>=IFERROR(NF($E26,"U_MSPCN"),"-")</t>
  </si>
  <si>
    <t>=IFERROR(NF($E26,"CARDCODE"),"-")</t>
  </si>
  <si>
    <t>=IFERROR(NF($E26,"CARDNAME"),"-")</t>
  </si>
  <si>
    <t>=IFERROR(NF($E26,"U_CUSTREF"),"-")</t>
  </si>
  <si>
    <t>=IFERROR(NF($E26,"U_PODate"),"-")</t>
  </si>
  <si>
    <t>=IFERROR(NF($E26,"U_CustRef"),"-")</t>
  </si>
  <si>
    <t>=IFERROR(NF($E26,"DocDate"),"-")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</si>
  <si>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</si>
  <si>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</si>
  <si>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</si>
  <si>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</si>
  <si>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</si>
  <si>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</si>
  <si>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</si>
  <si>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</si>
  <si>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</si>
  <si>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</si>
  <si>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</si>
  <si>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</si>
  <si>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</si>
  <si>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</si>
  <si>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</si>
  <si>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</si>
  <si>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</si>
  <si>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</si>
  <si>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</si>
  <si>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</si>
  <si>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</si>
  <si>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</si>
  <si>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=IFERROR(NF($E27,"U_CustRef"),"-")</t>
  </si>
  <si>
    <t>=IFERROR(NF($E27,"DocDate"),"-")</t>
  </si>
  <si>
    <t>=SUM(N27-T27)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</si>
  <si>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</si>
  <si>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</si>
  <si>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</si>
  <si>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</si>
  <si>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</si>
  <si>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</si>
  <si>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</si>
  <si>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</si>
  <si>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</si>
  <si>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</si>
  <si>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</si>
  <si>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</si>
  <si>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</si>
  <si>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</si>
  <si>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</si>
  <si>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</si>
  <si>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</si>
  <si>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</si>
  <si>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=IFERROR(NF($E28,"U_CUSTREF"),"-")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</si>
  <si>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</si>
  <si>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</si>
  <si>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</si>
  <si>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</si>
  <si>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</si>
  <si>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=IFERROR(NF($E28,"ADDRESS2"),"-")</t>
  </si>
  <si>
    <t>=IF(M29="","Hide","Show")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</si>
  <si>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</si>
  <si>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</si>
  <si>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</si>
  <si>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</si>
  <si>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</si>
  <si>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=IFERROR(NF($E29,"ITEMCODE"),"-")</t>
  </si>
  <si>
    <t>=IFERROR(NF($E29,"U_CUSTREF"),"-")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</si>
  <si>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</si>
  <si>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</si>
  <si>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</si>
  <si>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</si>
  <si>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=IFERROR(AD29/AA29,0)</t>
  </si>
  <si>
    <t>=IFERROR(NF($E29,"LINETOTAL"),"-")</t>
  </si>
  <si>
    <t>=IFERROR(NF($E25,"U_PODATE"),"-")</t>
  </si>
  <si>
    <t>=IFERROR(NF($E25,"U_PONO"),"-")</t>
  </si>
  <si>
    <t>=IFERROR(NF($E26,"U_PODATE"),"-")</t>
  </si>
  <si>
    <t>=IFERROR(NF($E26,"U_PONO"),"-")</t>
  </si>
  <si>
    <t xml:space="preserve">SELECT DOCNUM, CUSTREF, U_CUSTREF, DOCDATE,TAXDATE, CARDCODE,CARDNAME,ITEMCODE,ITEMNAME,QUANTITY,U_TLINTCOS,SLPNAME,SLPCODE,MEMO,CONTACTNAME, LINETOTAL ,U_ENR, U_MSENR,U_MSPCN,U_SONO,U_PONO,U_PODATE, ADDRESS2, U_BPURDISC, U_SWSUB, U_LICCOMDT, U_LICENDDT  FROM   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</si>
  <si>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,"U_BPURDISC","U_SWSUB","U_LICCOMDT","U_LICENDDT"},"1S=DOCDATE",$E$11,"2S=SLPCODE",$E$12)</t>
  </si>
  <si>
    <t>=NL("Rows",$E$5,{"DOCNUM","CUSTREF","U_CUSTREF","DOCDATE","TAXDATE","CARDCODE","CARDNAME","ITEMCODE","ITEMNAME","ITEMNAME","QUANTITY","U_TLINTCOS","SLPCODE","SLPNAME","MEMO","CONTACTNAME","LINETOTAL","U_ENR","U_MSENR","U_MSPCN","ADDRESS2","U_BPURDISC","U_SWSUB","U_LICCOMDT","U_LICENDDT"},"1S=DOCDATE",$E$11,"2S=SLPCODE",$E$12)</t>
  </si>
  <si>
    <t>=NL("Rows",$E$6,{"DOCNUM","CUSTREF","U_CUSTREF","DOCDATE","TAXDATE","CARDCODE","CARDNAME","ITEMCODE","ITEMNAME","ITEMNAME","QUANTITY","U_TLINTCOS","SLPCODE","SLPNAME","MEMO","CONTACTNAME","LINETOTAL","U_ENR","U_MSENR","U_MSPCN","ADDRESS2","U_BPURDISC","U_SWSUB","U_LICCOMDT","U_LICENDDT"},"1S=DOCDATE",$E$11,"2S=SLPCODE",$E$12)</t>
  </si>
  <si>
    <t>Auto+Hide+HideSheet+Formulas=Sheet5,Sheet6+FormulasOnly</t>
  </si>
  <si>
    <t>Auto+Hide+Values+Formulas=Sheet7,Sheet8+FormulasOnly</t>
  </si>
  <si>
    <t>="01/04/2025"</t>
  </si>
  <si>
    <t>="30/04/2025"</t>
  </si>
  <si>
    <t>Auto+Hide+HideSheet+Formulas=Sheet3,Sheet5,Sheet6</t>
  </si>
  <si>
    <t>Auto+Hide+HideSheet+Formulas=Sheet3,Sheet5,Sheet6+FormulasOnly</t>
  </si>
  <si>
    <t>Auto+Hide+Values+Formulas=Sheet4,Sheet7,Sheet8</t>
  </si>
  <si>
    <t>="""UICACS"","""",""SQL="",""2=DOCNUM"",""33038499"",""14=CUSTREF"",""8000009390"",""14=U_CUSTREF"",""8000009390"",""15=DOCDATE"",""3/4/2025"",""15=TAXDATE"",""3/4/2025"",""14=CARDCODE"",""CI0099-SGD"",""14=CARDNAME"",""SYNAPXE PTE. LTD."",""14=ITEMCODE"",""MS77D-00110GLP"",""14=ITEMNAME"",""MS VI"&amp;"SUAL STUDIO PRO MSDN ALNG LSA"",""10=QUANTITY"",""16.000000"",""14=U_PONO"",""949292"",""15=U_PODATE"",""15/3/2024"",""10=U_TLINTCOS"",""0.000000"",""2=SLPCODE"",""132"",""14=SLPNAME"",""E0001-CS"",""14=MEMO"",""WENDY KUM CHIOU SZE"",""14=CONTACTNAME"",""E-INVOICE(AP DIRECT)"",""10=LINETO"&amp;"TAL"",""8016.320000"",""14=U_ENR"","""",""14=U_MSENR"",""S7138270"",""14=U_MSPCN"",""AD5A91AA"",""14=ADDRESS2"",""NANDINI DEVI_x000D_SYNAPXE PTE. LTD. 1 NORTH BUONA VISTA LINK, #05-01 ELEMENTUM SINGAPORE 139691_x000D_NANDINI DEVI /FELICIA LIN_x000D_TEL: 84989294_x000D_FAX: felicia.lin@synapxe.sg_x000D_"&amp;"EMAIL: nandini.sivasubramaniam@synapxe.sg"",""2=U_BPURDISC"",""0"",""14=U_SWSUB"",""LICENSE WITH SA"",""15=U_LICCOMDT"",""1/4/2025"",""15=U_LICENDDT"",""31/3/2026"""</t>
  </si>
  <si>
    <t>="""UICACS"","""",""SQL="",""2=DOCNUM"",""33038538"",""14=CUSTREF"",""8100001160"",""14=U_CUSTREF"",""8100001160"",""15=DOCDATE"",""8/4/2025"",""15=TAXDATE"",""8/4/2025"",""14=CARDCODE"",""CI0099-SGD"",""14=CARDNAME"",""SYNAPXE PTE. LTD."",""14=ITEMCODE"",""MS7JQ-00353GLP"",""14=ITEMNAME"",""MS SQ"&amp;"L SERVER ENTERPRISE CORE SLNG LSA 2L"",""10=QUANTITY"",""10.000000"",""14=U_PONO"",""956220"",""15=U_PODATE"",""4/4/2025"",""10=U_TLINTCOS"",""0.000000"",""2=SLPCODE"",""132"",""14=SLPNAME"",""E0001-CS"",""14=MEMO"",""WENDY KUM CHIOU SZE"",""14=CONTACTNAME"",""E-INVOICE(AP DIRECT)"",""10="&amp;"LINETOTAL"",""207948.500000"",""14=U_ENR"","""",""14=U_MSENR"",""S7138270"",""14=U_MSPCN"",""AD5A91AA"",""14=ADDRESS2"",""CHIA YONG SHUN_x000D_SYNAPXE PTE. LTD. 1 NORTH BUONA VISTA LINK #05-01 ELEMENTUM SINGAPORE 139691_x000D_CHIA YONG SHUN_x000D_TEL: 82889805_x000D_FAX: _x000D_EMAIL: chia.yong.shun@sy"&amp;"napxe.sg"",""2=U_BPURDISC"",""2"",""14=U_SWSUB"",""LICENSE WITH SA"",""15=U_LICCOMDT"",""1/5/2025"",""15=U_LICENDDT"",""30/6/2027"""</t>
  </si>
  <si>
    <t>="""UICACS"","""",""SQL="",""2=DOCNUM"",""33038669"",""14=CUSTREF"",""7100000132"",""14=U_CUSTREF"",""7100000132"",""15=DOCDATE"",""24/4/2025"",""15=TAXDATE"",""24/4/2025"",""14=CARDCODE"",""CI0099-SGD"",""14=CARDNAME"",""SYNAPXE PTE. LTD."",""14=ITEMCODE"",""MSEP2-25063GLP"",""14=ITEMNAME"",""MS "&amp;"WIN REMOTE DESKTOP SERVICES CAL 2025 SLNG UCAL"",""10=QUANTITY"",""8.000000"",""14=U_PONO"",""956592"",""15=U_PODATE"",""24/4/2025"",""10=U_TLINTCOS"",""0.000000"",""2=SLPCODE"",""132"",""14=SLPNAME"",""E0001-CS"",""14=MEMO"",""WENDY KUM CHIOU SZE"",""14=CONTACTNAME"",""E-INVOICE(AP DIR"&amp;"ECT)"",""10=LINETOTAL"",""1263.600000"",""14=U_ENR"","""",""14=U_MSENR"",""S7138270"",""14=U_MSPCN"",""AD5A91AA"",""14=ADDRESS2"",""MICHAEL DJAFAR_x000D_SYNAPXE PTE. LTD. 1 NORTH BOUNA VISTA LINK, #05-01 ELEMENTUM SINGAPORE 139691_x000D_MICHAEL DJAFAR_x000D_TEL: _x000D_FAX: _x000D_EMAIL: djafar.michael@s"&amp;"ynapxe.sg"",""2=U_BPURDISC"","""",""14=U_SWSUB"","""",""15=U_LICCOMDT"","""",""15=U_LICENDDT"","""""</t>
  </si>
  <si>
    <t>=IFERROR(NF($E28,"U_PODATE"),"-")</t>
  </si>
  <si>
    <t>=IFERROR(NF($E28,"U_PONO"),"-")</t>
  </si>
  <si>
    <t>=IFERROR(NF($E29,"U_PODATE"),"-")</t>
  </si>
  <si>
    <t>=IFERROR(NF($E29,"U_PONO"),"-")</t>
  </si>
  <si>
    <t>=SUBTOTAL(9,AO24:AO30)</t>
  </si>
  <si>
    <t>=SUBTOTAL(9,AP24:AP30)</t>
  </si>
  <si>
    <t>Auto+Hide+Values+Formulas=Sheet4,Sheet7,Sheet8+FormulasOnly</t>
  </si>
  <si>
    <t>SYNAPXE</t>
  </si>
  <si>
    <t xml:space="preserve"> PO RECEIVED FOR 3 YEARS ON 15/3/2024</t>
  </si>
  <si>
    <t>NA</t>
  </si>
  <si>
    <t>UIC PO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</si>
</sst>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80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167" fontId="0" fillId="0" borderId="0" xfId="0" applyNumberFormat="1" applyAlignment="1">
      <alignment horizontal="center" vertical="top"/>
    </xf>
    <xf numFmtId="40" fontId="12" fillId="3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horizontal="left" vertical="center" wrapText="1"/>
    </xf>
    <xf numFmtId="167" fontId="14" fillId="0" borderId="0" xfId="0" applyNumberFormat="1" applyFont="1" applyAlignment="1">
      <alignment vertical="top"/>
    </xf>
    <xf numFmtId="0" fontId="0" fillId="0" borderId="0" xfId="0" quotePrefix="1"/>
    <xf numFmtId="14" fontId="0" fillId="2" borderId="0" xfId="0" applyNumberFormat="1" applyFill="1" applyAlignment="1">
      <alignment vertical="top"/>
    </xf>
    <xf numFmtId="14" fontId="0" fillId="2" borderId="0" xfId="2" applyNumberFormat="1" applyFont="1" applyFill="1" applyAlignment="1">
      <alignment vertical="top"/>
    </xf>
    <xf numFmtId="14" fontId="0" fillId="0" borderId="0" xfId="2" applyNumberFormat="1" applyFont="1" applyAlignment="1">
      <alignment vertical="top"/>
    </xf>
    <xf numFmtId="14" fontId="0" fillId="6" borderId="0" xfId="0" applyNumberFormat="1" applyFill="1" applyAlignment="1">
      <alignment vertical="top"/>
    </xf>
    <xf numFmtId="14" fontId="0" fillId="6" borderId="0" xfId="2" applyNumberFormat="1" applyFont="1" applyFill="1" applyAlignment="1">
      <alignment vertical="top"/>
    </xf>
    <xf numFmtId="14" fontId="4" fillId="0" borderId="0" xfId="1" applyNumberFormat="1" applyFont="1" applyAlignment="1">
      <alignment horizontal="center" vertical="top"/>
    </xf>
    <xf numFmtId="14" fontId="8" fillId="0" borderId="0" xfId="1" applyNumberFormat="1" applyFont="1" applyAlignment="1">
      <alignment horizontal="center" vertical="top"/>
    </xf>
    <xf numFmtId="14" fontId="7" fillId="0" borderId="0" xfId="2" applyNumberFormat="1" applyFont="1" applyAlignment="1">
      <alignment vertical="top"/>
    </xf>
    <xf numFmtId="14" fontId="11" fillId="3" borderId="0" xfId="0" applyNumberFormat="1" applyFont="1" applyFill="1" applyAlignment="1">
      <alignment horizontal="left" vertical="center" wrapText="1"/>
    </xf>
    <xf numFmtId="0" fontId="8" fillId="0" borderId="0" xfId="1" applyFont="1" applyAlignment="1">
      <alignment horizontal="center" vertical="top"/>
    </xf>
    <xf numFmtId="49" fontId="0" fillId="2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11" fillId="3" borderId="0" xfId="0" applyNumberFormat="1" applyFont="1" applyFill="1" applyAlignment="1">
      <alignment horizontal="center" vertical="center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opLeftCell="B2"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271</v>
      </c>
      <c r="B1" s="1" t="s">
        <v>1</v>
      </c>
      <c r="C1" s="2" t="s">
        <v>2</v>
      </c>
      <c r="D1" s="1" t="s">
        <v>3</v>
      </c>
    </row>
    <row r="2" spans="1:7">
      <c r="B2" s="4" t="s">
        <v>19</v>
      </c>
      <c r="C2" s="4" t="s">
        <v>4</v>
      </c>
    </row>
    <row r="3" spans="1:7">
      <c r="A3" s="1" t="s">
        <v>0</v>
      </c>
      <c r="B3" s="4" t="s">
        <v>5</v>
      </c>
      <c r="C3" s="5" t="str">
        <f>"01/04/2025"</f>
        <v>01/04/2025</v>
      </c>
    </row>
    <row r="4" spans="1:7">
      <c r="A4" s="1" t="s">
        <v>0</v>
      </c>
      <c r="B4" s="4" t="s">
        <v>6</v>
      </c>
      <c r="C4" s="5" t="str">
        <f>"30/04/2025"</f>
        <v>30/04/2025</v>
      </c>
    </row>
    <row r="5" spans="1:7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7">
      <c r="A8" s="1" t="s">
        <v>8</v>
      </c>
      <c r="C8" s="3" t="str">
        <f>TEXT($C$3,"dd/MMM/yyyy") &amp; ".." &amp; TEXT($C$4,"dd/MMM/yyyy")</f>
        <v>01/Apr/2025..30/Apr/2025</v>
      </c>
    </row>
    <row r="9" spans="1:7">
      <c r="A9" s="1" t="s">
        <v>9</v>
      </c>
      <c r="C9" s="3" t="str">
        <f>TEXT($C$3,"yyyyMMdd") &amp; ".." &amp; TEXT($C$4,"yyyyMMdd")</f>
        <v>20250401..20250430</v>
      </c>
    </row>
    <row r="10" spans="1:7">
      <c r="B10" s="4" t="s">
        <v>42</v>
      </c>
      <c r="C10" s="6" t="str">
        <f>"'S7138270'"</f>
        <v>'S7138270'</v>
      </c>
    </row>
    <row r="11" spans="1:7">
      <c r="B11" s="4" t="s">
        <v>39</v>
      </c>
      <c r="C11" s="6" t="str">
        <f>"'S7138270'"</f>
        <v>'S7138270'</v>
      </c>
    </row>
    <row r="12" spans="1:7">
      <c r="B12" s="4" t="s">
        <v>43</v>
      </c>
      <c r="C12" s="6" t="str">
        <f>"'MS'"</f>
        <v>'MS'</v>
      </c>
    </row>
    <row r="13" spans="1:7">
      <c r="B13" s="4" t="s">
        <v>44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6"/>
    </row>
    <row r="15" spans="1:7">
      <c r="G1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58A72-4EDB-462D-80A8-27A69BB78F14}">
  <dimension ref="A1:AV31"/>
  <sheetViews>
    <sheetView workbookViewId="0"/>
  </sheetViews>
  <sheetFormatPr defaultRowHeight="15"/>
  <sheetData>
    <row r="1" spans="1:48">
      <c r="A1" s="64" t="s">
        <v>283</v>
      </c>
      <c r="B1" s="64" t="s">
        <v>46</v>
      </c>
      <c r="C1" s="64" t="s">
        <v>7</v>
      </c>
      <c r="D1" s="64" t="s">
        <v>7</v>
      </c>
      <c r="E1" s="64" t="s">
        <v>7</v>
      </c>
      <c r="F1" s="64" t="s">
        <v>7</v>
      </c>
      <c r="G1" s="64" t="s">
        <v>7</v>
      </c>
      <c r="H1" s="64" t="s">
        <v>7</v>
      </c>
      <c r="I1" s="64" t="s">
        <v>7</v>
      </c>
      <c r="J1" s="64" t="s">
        <v>51</v>
      </c>
      <c r="M1" s="64" t="s">
        <v>18</v>
      </c>
      <c r="N1" s="64" t="s">
        <v>18</v>
      </c>
      <c r="O1" s="64" t="s">
        <v>18</v>
      </c>
      <c r="Q1" s="64" t="s">
        <v>18</v>
      </c>
      <c r="R1" s="64" t="s">
        <v>18</v>
      </c>
      <c r="T1" s="64" t="s">
        <v>18</v>
      </c>
      <c r="U1" s="64" t="s">
        <v>18</v>
      </c>
      <c r="V1" s="64" t="s">
        <v>18</v>
      </c>
      <c r="X1" s="64" t="s">
        <v>7</v>
      </c>
      <c r="Y1" s="64" t="s">
        <v>7</v>
      </c>
      <c r="Z1" s="64" t="s">
        <v>18</v>
      </c>
      <c r="AA1" s="64" t="s">
        <v>18</v>
      </c>
      <c r="AB1" s="64" t="s">
        <v>18</v>
      </c>
      <c r="AL1" s="64" t="s">
        <v>18</v>
      </c>
      <c r="AM1" s="64" t="s">
        <v>18</v>
      </c>
      <c r="AU1" s="64" t="s">
        <v>7</v>
      </c>
      <c r="AV1" s="64" t="s">
        <v>7</v>
      </c>
    </row>
    <row r="2" spans="1:48">
      <c r="A2" s="64" t="s">
        <v>7</v>
      </c>
      <c r="D2" s="64" t="s">
        <v>19</v>
      </c>
      <c r="E2" s="64" t="s">
        <v>102</v>
      </c>
    </row>
    <row r="3" spans="1:48">
      <c r="A3" s="64" t="s">
        <v>7</v>
      </c>
      <c r="D3" s="64" t="s">
        <v>22</v>
      </c>
      <c r="E3" s="64" t="s">
        <v>20</v>
      </c>
      <c r="F3" s="64" t="s">
        <v>21</v>
      </c>
      <c r="G3" s="64" t="s">
        <v>23</v>
      </c>
      <c r="H3" s="64" t="s">
        <v>47</v>
      </c>
      <c r="I3" s="64" t="s">
        <v>24</v>
      </c>
    </row>
    <row r="4" spans="1:48">
      <c r="A4" s="64" t="s">
        <v>7</v>
      </c>
      <c r="C4" s="64" t="s">
        <v>11</v>
      </c>
      <c r="D4" s="64" t="s">
        <v>103</v>
      </c>
      <c r="E4" s="64" t="s">
        <v>104</v>
      </c>
      <c r="F4" s="64" t="s">
        <v>263</v>
      </c>
      <c r="G4" s="64" t="s">
        <v>25</v>
      </c>
      <c r="H4" s="64" t="s">
        <v>105</v>
      </c>
    </row>
    <row r="5" spans="1:48">
      <c r="A5" s="64" t="s">
        <v>7</v>
      </c>
      <c r="C5" s="64" t="s">
        <v>10</v>
      </c>
      <c r="D5" s="64" t="s">
        <v>106</v>
      </c>
      <c r="E5" s="64" t="s">
        <v>107</v>
      </c>
      <c r="F5" s="64" t="s">
        <v>263</v>
      </c>
      <c r="G5" s="64" t="s">
        <v>25</v>
      </c>
      <c r="H5" s="64" t="s">
        <v>105</v>
      </c>
      <c r="I5" s="64" t="s">
        <v>108</v>
      </c>
    </row>
    <row r="6" spans="1:48">
      <c r="A6" s="64" t="s">
        <v>7</v>
      </c>
      <c r="C6" s="64" t="s">
        <v>41</v>
      </c>
      <c r="D6" s="64" t="s">
        <v>109</v>
      </c>
      <c r="E6" s="64" t="s">
        <v>110</v>
      </c>
      <c r="F6" s="64" t="s">
        <v>263</v>
      </c>
      <c r="G6" s="64" t="s">
        <v>25</v>
      </c>
      <c r="H6" s="64" t="s">
        <v>105</v>
      </c>
      <c r="I6" s="64" t="s">
        <v>111</v>
      </c>
    </row>
    <row r="7" spans="1:48">
      <c r="A7" s="64" t="s">
        <v>7</v>
      </c>
    </row>
    <row r="8" spans="1:48">
      <c r="A8" s="64" t="s">
        <v>7</v>
      </c>
    </row>
    <row r="9" spans="1:48">
      <c r="A9" s="64" t="s">
        <v>7</v>
      </c>
    </row>
    <row r="10" spans="1:48">
      <c r="A10" s="64" t="s">
        <v>7</v>
      </c>
    </row>
    <row r="11" spans="1:48">
      <c r="A11" s="64" t="s">
        <v>7</v>
      </c>
      <c r="C11" s="64" t="s">
        <v>27</v>
      </c>
      <c r="E11" s="64" t="s">
        <v>112</v>
      </c>
    </row>
    <row r="12" spans="1:48">
      <c r="A12" s="64" t="s">
        <v>7</v>
      </c>
      <c r="C12" s="64" t="s">
        <v>28</v>
      </c>
      <c r="E12" s="64" t="s">
        <v>113</v>
      </c>
    </row>
    <row r="13" spans="1:48">
      <c r="A13" s="64" t="s">
        <v>7</v>
      </c>
      <c r="C13" s="64" t="s">
        <v>42</v>
      </c>
      <c r="E13" s="64" t="s">
        <v>114</v>
      </c>
    </row>
    <row r="14" spans="1:48">
      <c r="A14" s="64" t="s">
        <v>7</v>
      </c>
      <c r="C14" s="64" t="s">
        <v>39</v>
      </c>
      <c r="E14" s="64" t="s">
        <v>115</v>
      </c>
    </row>
    <row r="15" spans="1:48">
      <c r="A15" s="64" t="s">
        <v>7</v>
      </c>
      <c r="C15" s="64" t="s">
        <v>43</v>
      </c>
      <c r="E15" s="64" t="s">
        <v>116</v>
      </c>
    </row>
    <row r="16" spans="1:48">
      <c r="A16" s="64" t="s">
        <v>7</v>
      </c>
      <c r="C16" s="64" t="s">
        <v>44</v>
      </c>
      <c r="E16" s="64" t="s">
        <v>117</v>
      </c>
    </row>
    <row r="17" spans="1:42">
      <c r="A17" s="64" t="s">
        <v>7</v>
      </c>
    </row>
    <row r="18" spans="1:42">
      <c r="A18" s="64" t="s">
        <v>7</v>
      </c>
    </row>
    <row r="21" spans="1:42">
      <c r="M21" s="64" t="s">
        <v>74</v>
      </c>
    </row>
    <row r="23" spans="1:42">
      <c r="E23" s="64" t="s">
        <v>29</v>
      </c>
      <c r="K23" s="64" t="s">
        <v>75</v>
      </c>
      <c r="L23" s="64" t="s">
        <v>76</v>
      </c>
      <c r="M23" s="64" t="s">
        <v>14</v>
      </c>
      <c r="N23" s="64" t="s">
        <v>16</v>
      </c>
      <c r="O23" s="64" t="s">
        <v>30</v>
      </c>
      <c r="P23" s="64" t="s">
        <v>77</v>
      </c>
      <c r="Q23" s="64" t="s">
        <v>31</v>
      </c>
      <c r="R23" s="64" t="s">
        <v>38</v>
      </c>
      <c r="S23" s="64" t="s">
        <v>15</v>
      </c>
      <c r="T23" s="64" t="s">
        <v>78</v>
      </c>
      <c r="U23" s="64" t="s">
        <v>34</v>
      </c>
      <c r="V23" s="64" t="s">
        <v>79</v>
      </c>
      <c r="W23" s="64" t="s">
        <v>80</v>
      </c>
      <c r="X23" s="64" t="s">
        <v>36</v>
      </c>
      <c r="Y23" s="64" t="s">
        <v>12</v>
      </c>
      <c r="Z23" s="64" t="s">
        <v>32</v>
      </c>
      <c r="AA23" s="64" t="s">
        <v>13</v>
      </c>
      <c r="AB23" s="64" t="s">
        <v>37</v>
      </c>
      <c r="AC23" s="64" t="s">
        <v>55</v>
      </c>
      <c r="AD23" s="64" t="s">
        <v>56</v>
      </c>
      <c r="AE23" s="64" t="s">
        <v>81</v>
      </c>
      <c r="AF23" s="64" t="s">
        <v>82</v>
      </c>
      <c r="AG23" s="64" t="s">
        <v>83</v>
      </c>
      <c r="AH23" s="64" t="s">
        <v>84</v>
      </c>
      <c r="AI23" s="64" t="s">
        <v>85</v>
      </c>
      <c r="AJ23" s="64" t="s">
        <v>92</v>
      </c>
      <c r="AK23" s="64" t="s">
        <v>86</v>
      </c>
      <c r="AL23" s="64" t="s">
        <v>87</v>
      </c>
      <c r="AM23" s="64" t="s">
        <v>88</v>
      </c>
      <c r="AN23" s="64" t="s">
        <v>89</v>
      </c>
      <c r="AO23" s="64" t="s">
        <v>90</v>
      </c>
      <c r="AP23" s="64" t="s">
        <v>91</v>
      </c>
    </row>
    <row r="24" spans="1:42">
      <c r="B24" s="64" t="s">
        <v>118</v>
      </c>
      <c r="C24" s="64" t="s">
        <v>48</v>
      </c>
      <c r="E24" s="64" t="s">
        <v>264</v>
      </c>
      <c r="K24" s="64" t="s">
        <v>119</v>
      </c>
      <c r="L24" s="64" t="s">
        <v>120</v>
      </c>
      <c r="M24" s="64" t="s">
        <v>141</v>
      </c>
      <c r="N24" s="64" t="s">
        <v>142</v>
      </c>
      <c r="O24" s="64" t="s">
        <v>143</v>
      </c>
      <c r="P24" s="64" t="s">
        <v>144</v>
      </c>
      <c r="Q24" s="64" t="s">
        <v>145</v>
      </c>
      <c r="R24" s="64" t="s">
        <v>146</v>
      </c>
      <c r="S24" s="64" t="s">
        <v>147</v>
      </c>
      <c r="T24" s="64" t="s">
        <v>148</v>
      </c>
      <c r="U24" s="64" t="s">
        <v>149</v>
      </c>
      <c r="V24" s="64" t="s">
        <v>150</v>
      </c>
      <c r="W24" s="64" t="s">
        <v>121</v>
      </c>
      <c r="X24" s="64" t="s">
        <v>151</v>
      </c>
      <c r="Y24" s="64" t="s">
        <v>152</v>
      </c>
      <c r="Z24" s="64" t="s">
        <v>153</v>
      </c>
      <c r="AA24" s="64" t="s">
        <v>154</v>
      </c>
      <c r="AB24" s="64" t="s">
        <v>155</v>
      </c>
      <c r="AC24" s="64" t="s">
        <v>122</v>
      </c>
      <c r="AD24" s="64" t="s">
        <v>156</v>
      </c>
      <c r="AE24" s="64" t="s">
        <v>157</v>
      </c>
      <c r="AF24" s="64" t="s">
        <v>156</v>
      </c>
      <c r="AG24" s="64" t="s">
        <v>93</v>
      </c>
      <c r="AH24" s="64" t="s">
        <v>158</v>
      </c>
      <c r="AJ24" s="64" t="s">
        <v>94</v>
      </c>
      <c r="AK24" s="64" t="s">
        <v>151</v>
      </c>
      <c r="AL24" s="64" t="s">
        <v>152</v>
      </c>
      <c r="AM24" s="64" t="s">
        <v>159</v>
      </c>
      <c r="AN24" s="64" t="s">
        <v>160</v>
      </c>
      <c r="AO24" s="64" t="s">
        <v>161</v>
      </c>
      <c r="AP24" s="64" t="s">
        <v>162</v>
      </c>
    </row>
    <row r="25" spans="1:42">
      <c r="A25" s="64" t="s">
        <v>129</v>
      </c>
      <c r="B25" s="64" t="s">
        <v>123</v>
      </c>
      <c r="C25" s="64" t="s">
        <v>48</v>
      </c>
      <c r="E25" s="64" t="s">
        <v>274</v>
      </c>
      <c r="K25" s="64" t="s">
        <v>130</v>
      </c>
      <c r="L25" s="64" t="s">
        <v>131</v>
      </c>
      <c r="M25" s="64" t="s">
        <v>163</v>
      </c>
      <c r="N25" s="64" t="s">
        <v>164</v>
      </c>
      <c r="O25" s="64" t="s">
        <v>165</v>
      </c>
      <c r="P25" s="64" t="s">
        <v>166</v>
      </c>
      <c r="Q25" s="64" t="s">
        <v>167</v>
      </c>
      <c r="R25" s="64" t="s">
        <v>168</v>
      </c>
      <c r="S25" s="64" t="s">
        <v>169</v>
      </c>
      <c r="T25" s="64" t="s">
        <v>170</v>
      </c>
      <c r="U25" s="64" t="s">
        <v>171</v>
      </c>
      <c r="V25" s="64" t="s">
        <v>172</v>
      </c>
      <c r="W25" s="64" t="s">
        <v>132</v>
      </c>
      <c r="X25" s="64" t="s">
        <v>173</v>
      </c>
      <c r="Y25" s="64" t="s">
        <v>174</v>
      </c>
      <c r="Z25" s="64" t="s">
        <v>175</v>
      </c>
      <c r="AA25" s="64" t="s">
        <v>176</v>
      </c>
      <c r="AB25" s="64" t="s">
        <v>177</v>
      </c>
      <c r="AC25" s="64" t="s">
        <v>124</v>
      </c>
      <c r="AD25" s="64" t="s">
        <v>178</v>
      </c>
      <c r="AE25" s="64" t="s">
        <v>179</v>
      </c>
      <c r="AF25" s="64" t="s">
        <v>178</v>
      </c>
      <c r="AG25" s="64" t="s">
        <v>93</v>
      </c>
      <c r="AH25" s="64" t="s">
        <v>180</v>
      </c>
      <c r="AJ25" s="64" t="s">
        <v>94</v>
      </c>
      <c r="AK25" s="64" t="s">
        <v>173</v>
      </c>
      <c r="AL25" s="64" t="s">
        <v>174</v>
      </c>
      <c r="AM25" s="64" t="s">
        <v>181</v>
      </c>
      <c r="AN25" s="64" t="s">
        <v>182</v>
      </c>
      <c r="AO25" s="64" t="s">
        <v>183</v>
      </c>
      <c r="AP25" s="64" t="s">
        <v>184</v>
      </c>
    </row>
    <row r="26" spans="1:42">
      <c r="A26" s="64" t="s">
        <v>129</v>
      </c>
      <c r="B26" s="64" t="s">
        <v>125</v>
      </c>
      <c r="C26" s="64" t="s">
        <v>48</v>
      </c>
      <c r="E26" s="64" t="s">
        <v>275</v>
      </c>
      <c r="K26" s="64" t="s">
        <v>133</v>
      </c>
      <c r="L26" s="64" t="s">
        <v>134</v>
      </c>
      <c r="M26" s="64" t="s">
        <v>185</v>
      </c>
      <c r="N26" s="64" t="s">
        <v>186</v>
      </c>
      <c r="O26" s="64" t="s">
        <v>187</v>
      </c>
      <c r="P26" s="64" t="s">
        <v>188</v>
      </c>
      <c r="Q26" s="64" t="s">
        <v>189</v>
      </c>
      <c r="R26" s="64" t="s">
        <v>190</v>
      </c>
      <c r="S26" s="64" t="s">
        <v>191</v>
      </c>
      <c r="T26" s="64" t="s">
        <v>192</v>
      </c>
      <c r="U26" s="64" t="s">
        <v>193</v>
      </c>
      <c r="V26" s="64" t="s">
        <v>194</v>
      </c>
      <c r="W26" s="64" t="s">
        <v>135</v>
      </c>
      <c r="X26" s="64" t="s">
        <v>195</v>
      </c>
      <c r="Y26" s="64" t="s">
        <v>196</v>
      </c>
      <c r="Z26" s="64" t="s">
        <v>197</v>
      </c>
      <c r="AA26" s="64" t="s">
        <v>198</v>
      </c>
      <c r="AB26" s="64" t="s">
        <v>199</v>
      </c>
      <c r="AC26" s="64" t="s">
        <v>126</v>
      </c>
      <c r="AD26" s="64" t="s">
        <v>200</v>
      </c>
      <c r="AE26" s="64" t="s">
        <v>201</v>
      </c>
      <c r="AF26" s="64" t="s">
        <v>200</v>
      </c>
      <c r="AG26" s="64" t="s">
        <v>93</v>
      </c>
      <c r="AH26" s="64" t="s">
        <v>202</v>
      </c>
      <c r="AJ26" s="64" t="s">
        <v>94</v>
      </c>
      <c r="AK26" s="64" t="s">
        <v>195</v>
      </c>
      <c r="AL26" s="64" t="s">
        <v>196</v>
      </c>
      <c r="AM26" s="64" t="s">
        <v>203</v>
      </c>
      <c r="AN26" s="64" t="s">
        <v>204</v>
      </c>
      <c r="AO26" s="64" t="s">
        <v>205</v>
      </c>
      <c r="AP26" s="64" t="s">
        <v>206</v>
      </c>
    </row>
    <row r="27" spans="1:42">
      <c r="A27" s="64" t="s">
        <v>129</v>
      </c>
      <c r="B27" s="64" t="s">
        <v>136</v>
      </c>
      <c r="C27" s="64" t="s">
        <v>48</v>
      </c>
      <c r="E27" s="64" t="s">
        <v>276</v>
      </c>
      <c r="K27" s="64" t="s">
        <v>207</v>
      </c>
      <c r="L27" s="64" t="s">
        <v>208</v>
      </c>
      <c r="M27" s="64" t="s">
        <v>209</v>
      </c>
      <c r="N27" s="64" t="s">
        <v>210</v>
      </c>
      <c r="O27" s="64" t="s">
        <v>211</v>
      </c>
      <c r="P27" s="64" t="s">
        <v>212</v>
      </c>
      <c r="Q27" s="64" t="s">
        <v>213</v>
      </c>
      <c r="R27" s="64" t="s">
        <v>214</v>
      </c>
      <c r="S27" s="64" t="s">
        <v>215</v>
      </c>
      <c r="T27" s="64" t="s">
        <v>216</v>
      </c>
      <c r="U27" s="64" t="s">
        <v>217</v>
      </c>
      <c r="V27" s="64" t="s">
        <v>218</v>
      </c>
      <c r="W27" s="64" t="s">
        <v>219</v>
      </c>
      <c r="X27" s="64" t="s">
        <v>220</v>
      </c>
      <c r="Y27" s="64" t="s">
        <v>221</v>
      </c>
      <c r="Z27" s="64" t="s">
        <v>222</v>
      </c>
      <c r="AA27" s="64" t="s">
        <v>223</v>
      </c>
      <c r="AB27" s="64" t="s">
        <v>224</v>
      </c>
      <c r="AC27" s="64" t="s">
        <v>137</v>
      </c>
      <c r="AD27" s="64" t="s">
        <v>225</v>
      </c>
      <c r="AE27" s="64" t="s">
        <v>226</v>
      </c>
      <c r="AF27" s="64" t="s">
        <v>225</v>
      </c>
      <c r="AG27" s="64" t="s">
        <v>93</v>
      </c>
      <c r="AH27" s="64" t="s">
        <v>227</v>
      </c>
      <c r="AJ27" s="64" t="s">
        <v>94</v>
      </c>
      <c r="AK27" s="64" t="s">
        <v>220</v>
      </c>
      <c r="AL27" s="64" t="s">
        <v>221</v>
      </c>
      <c r="AM27" s="64" t="s">
        <v>228</v>
      </c>
      <c r="AN27" s="64" t="s">
        <v>229</v>
      </c>
      <c r="AO27" s="64" t="s">
        <v>230</v>
      </c>
      <c r="AP27" s="64" t="s">
        <v>231</v>
      </c>
    </row>
    <row r="28" spans="1:42">
      <c r="B28" s="64" t="s">
        <v>138</v>
      </c>
      <c r="C28" s="64" t="s">
        <v>49</v>
      </c>
      <c r="E28" s="64" t="s">
        <v>265</v>
      </c>
      <c r="M28" s="64" t="s">
        <v>232</v>
      </c>
      <c r="N28" s="64" t="s">
        <v>233</v>
      </c>
      <c r="O28" s="64" t="s">
        <v>234</v>
      </c>
      <c r="Q28" s="64" t="s">
        <v>235</v>
      </c>
      <c r="R28" s="64" t="s">
        <v>236</v>
      </c>
      <c r="T28" s="64" t="s">
        <v>237</v>
      </c>
      <c r="U28" s="64" t="s">
        <v>238</v>
      </c>
      <c r="X28" s="64" t="s">
        <v>237</v>
      </c>
      <c r="Y28" s="64" t="s">
        <v>239</v>
      </c>
      <c r="Z28" s="64" t="s">
        <v>240</v>
      </c>
      <c r="AA28" s="64" t="s">
        <v>241</v>
      </c>
      <c r="AB28" s="64" t="s">
        <v>242</v>
      </c>
      <c r="AC28" s="64" t="s">
        <v>139</v>
      </c>
      <c r="AD28" s="64" t="s">
        <v>243</v>
      </c>
      <c r="AH28" s="64" t="s">
        <v>244</v>
      </c>
      <c r="AL28" s="64" t="s">
        <v>277</v>
      </c>
      <c r="AM28" s="64" t="s">
        <v>278</v>
      </c>
    </row>
    <row r="29" spans="1:42">
      <c r="B29" s="64" t="s">
        <v>245</v>
      </c>
      <c r="C29" s="64" t="s">
        <v>50</v>
      </c>
      <c r="E29" s="64" t="s">
        <v>266</v>
      </c>
      <c r="M29" s="64" t="s">
        <v>246</v>
      </c>
      <c r="N29" s="64" t="s">
        <v>247</v>
      </c>
      <c r="O29" s="64" t="s">
        <v>248</v>
      </c>
      <c r="Q29" s="64" t="s">
        <v>249</v>
      </c>
      <c r="R29" s="64" t="s">
        <v>250</v>
      </c>
      <c r="T29" s="64" t="s">
        <v>251</v>
      </c>
      <c r="U29" s="64" t="s">
        <v>252</v>
      </c>
      <c r="X29" s="64" t="s">
        <v>251</v>
      </c>
      <c r="Y29" s="64" t="s">
        <v>253</v>
      </c>
      <c r="Z29" s="64" t="s">
        <v>254</v>
      </c>
      <c r="AA29" s="64" t="s">
        <v>255</v>
      </c>
      <c r="AB29" s="64" t="s">
        <v>256</v>
      </c>
      <c r="AC29" s="64" t="s">
        <v>257</v>
      </c>
      <c r="AD29" s="64" t="s">
        <v>258</v>
      </c>
      <c r="AL29" s="64" t="s">
        <v>279</v>
      </c>
      <c r="AM29" s="64" t="s">
        <v>280</v>
      </c>
    </row>
    <row r="31" spans="1:42">
      <c r="AC31" s="64" t="s">
        <v>281</v>
      </c>
      <c r="AD31" s="64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44"/>
  <sheetViews>
    <sheetView tabSelected="1" topLeftCell="V19" zoomScale="75" zoomScaleNormal="75" workbookViewId="0">
      <selection activeCell="AC32" sqref="AC32"/>
    </sheetView>
  </sheetViews>
  <sheetFormatPr defaultColWidth="9.28515625" defaultRowHeight="15"/>
  <cols>
    <col min="1" max="1" width="59.7109375" style="1" hidden="1" customWidth="1"/>
    <col min="2" max="2" width="8.42578125" style="1" hidden="1" customWidth="1"/>
    <col min="3" max="3" width="19.5703125" style="4" hidden="1" customWidth="1"/>
    <col min="4" max="4" width="21.5703125" style="4" hidden="1" customWidth="1"/>
    <col min="5" max="5" width="19.140625" style="4" hidden="1" customWidth="1"/>
    <col min="6" max="6" width="37" style="4" hidden="1" customWidth="1"/>
    <col min="7" max="7" width="13.7109375" style="4" hidden="1" customWidth="1"/>
    <col min="8" max="8" width="38.42578125" style="4" hidden="1" customWidth="1"/>
    <col min="9" max="9" width="23.7109375" style="8" hidden="1" customWidth="1"/>
    <col min="10" max="10" width="5.7109375" style="4" hidden="1" customWidth="1"/>
    <col min="11" max="11" width="10" style="4" bestFit="1" customWidth="1"/>
    <col min="12" max="12" width="8.42578125" style="4" bestFit="1" customWidth="1"/>
    <col min="13" max="13" width="10.7109375" style="4" bestFit="1" customWidth="1"/>
    <col min="14" max="14" width="19.7109375" style="21" customWidth="1"/>
    <col min="15" max="15" width="16.5703125" style="18" bestFit="1" customWidth="1"/>
    <col min="16" max="16" width="13.28515625" style="18" bestFit="1" customWidth="1"/>
    <col min="17" max="17" width="11.85546875" style="4" bestFit="1" customWidth="1"/>
    <col min="18" max="18" width="17.5703125" style="4" bestFit="1" customWidth="1"/>
    <col min="19" max="19" width="18.140625" style="76" customWidth="1"/>
    <col min="20" max="20" width="22.42578125" style="43" customWidth="1"/>
    <col min="21" max="21" width="19.140625" style="43" customWidth="1"/>
    <col min="22" max="22" width="18.85546875" style="43" bestFit="1" customWidth="1"/>
    <col min="23" max="23" width="18.7109375" style="43" bestFit="1" customWidth="1"/>
    <col min="24" max="24" width="24.28515625" style="4" hidden="1" customWidth="1"/>
    <col min="25" max="25" width="93.140625" style="4" hidden="1" customWidth="1"/>
    <col min="26" max="26" width="23.140625" style="4" bestFit="1" customWidth="1"/>
    <col min="27" max="27" width="10.28515625" style="57" bestFit="1" customWidth="1"/>
    <col min="28" max="28" width="21.42578125" style="4" bestFit="1" customWidth="1"/>
    <col min="29" max="29" width="12.28515625" style="21" bestFit="1" customWidth="1"/>
    <col min="30" max="30" width="65.42578125" style="4" customWidth="1"/>
    <col min="31" max="31" width="13.28515625" style="4" bestFit="1" customWidth="1"/>
    <col min="32" max="32" width="11.7109375" style="21" bestFit="1" customWidth="1"/>
    <col min="33" max="33" width="22" style="4" bestFit="1" customWidth="1"/>
    <col min="34" max="34" width="47.85546875" style="4" customWidth="1"/>
    <col min="35" max="35" width="18" style="4" customWidth="1"/>
    <col min="36" max="36" width="28.140625" style="16" bestFit="1" customWidth="1"/>
    <col min="37" max="37" width="19.7109375" style="67" customWidth="1"/>
    <col min="38" max="38" width="60.28515625" style="35" customWidth="1"/>
    <col min="39" max="42" width="9.28515625" style="4"/>
    <col min="43" max="44" width="6.140625" style="4" hidden="1" customWidth="1"/>
    <col min="45" max="16384" width="9.28515625" style="4"/>
  </cols>
  <sheetData>
    <row r="1" spans="1:44" s="1" customFormat="1" hidden="1">
      <c r="A1" s="1" t="s">
        <v>273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51</v>
      </c>
      <c r="M1" s="1" t="s">
        <v>18</v>
      </c>
      <c r="N1" s="22" t="s">
        <v>18</v>
      </c>
      <c r="O1" s="17" t="s">
        <v>18</v>
      </c>
      <c r="P1" s="17"/>
      <c r="Q1" s="1" t="s">
        <v>18</v>
      </c>
      <c r="R1" s="1" t="s">
        <v>18</v>
      </c>
      <c r="S1" s="75"/>
      <c r="T1" s="42" t="s">
        <v>18</v>
      </c>
      <c r="U1" s="42" t="s">
        <v>18</v>
      </c>
      <c r="V1" s="42" t="s">
        <v>18</v>
      </c>
      <c r="W1" s="42"/>
      <c r="X1" s="1" t="s">
        <v>7</v>
      </c>
      <c r="Y1" s="1" t="s">
        <v>7</v>
      </c>
      <c r="Z1" s="1" t="s">
        <v>18</v>
      </c>
      <c r="AA1" s="22" t="s">
        <v>18</v>
      </c>
      <c r="AB1" s="1" t="s">
        <v>18</v>
      </c>
      <c r="AC1" s="22"/>
      <c r="AF1" s="22"/>
      <c r="AH1" s="1" t="s">
        <v>18</v>
      </c>
      <c r="AI1" s="1" t="s">
        <v>18</v>
      </c>
      <c r="AJ1" s="65"/>
      <c r="AK1" s="66"/>
      <c r="AL1" s="34"/>
      <c r="AQ1" s="1" t="s">
        <v>7</v>
      </c>
      <c r="AR1" s="1" t="s">
        <v>7</v>
      </c>
    </row>
    <row r="2" spans="1:44" hidden="1">
      <c r="A2" s="1" t="s">
        <v>7</v>
      </c>
      <c r="D2" s="4" t="s">
        <v>19</v>
      </c>
      <c r="E2" s="4" t="str">
        <f>Option!$C$2</f>
        <v>UICACS</v>
      </c>
    </row>
    <row r="3" spans="1:44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44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U_BPURDISC, U_SWSUB, U_LICCOMDT, U_LICENDDT 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263</v>
      </c>
      <c r="G4" s="4" t="s">
        <v>25</v>
      </c>
      <c r="H4" s="4" t="str">
        <f>" ORDER BY DOCNUM, DOCDATE"</f>
        <v xml:space="preserve"> ORDER BY DOCNUM, DOCDATE</v>
      </c>
    </row>
    <row r="5" spans="1:44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U_BPURDISC, U_SWSUB, U_LICCOMDT, U_LICENDDT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U_BPURDISC, U_SWSUB, U_LICCOMDT, U_LICENDDT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263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4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U_BPURDISC, U_SWSUB, U_LICCOMDT, U_LICENDDT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U_BPURDISC, U_SWSUB, U_LICCOMDT, U_LICENDDT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263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4" hidden="1">
      <c r="A7" s="1" t="s">
        <v>7</v>
      </c>
    </row>
    <row r="8" spans="1:44" hidden="1">
      <c r="A8" s="1" t="s">
        <v>7</v>
      </c>
      <c r="M8" s="9"/>
    </row>
    <row r="9" spans="1:44" hidden="1">
      <c r="A9" s="1" t="s">
        <v>7</v>
      </c>
      <c r="M9" s="9"/>
    </row>
    <row r="10" spans="1:44" hidden="1">
      <c r="A10" s="1" t="s">
        <v>7</v>
      </c>
    </row>
    <row r="11" spans="1:44" hidden="1">
      <c r="A11" s="1" t="s">
        <v>7</v>
      </c>
      <c r="C11" s="4" t="s">
        <v>27</v>
      </c>
      <c r="E11" s="4" t="str">
        <f>Option!$C$9</f>
        <v>20250401..20250430</v>
      </c>
      <c r="M11" s="9"/>
    </row>
    <row r="12" spans="1:44" hidden="1">
      <c r="A12" s="1" t="s">
        <v>7</v>
      </c>
      <c r="C12" s="4" t="s">
        <v>28</v>
      </c>
      <c r="E12" s="4" t="str">
        <f>Option!$C$5</f>
        <v>*</v>
      </c>
      <c r="M12" s="9"/>
    </row>
    <row r="13" spans="1:44" hidden="1">
      <c r="A13" s="1" t="s">
        <v>7</v>
      </c>
      <c r="C13" s="4" t="s">
        <v>42</v>
      </c>
      <c r="E13" s="4" t="str">
        <f>Option!$C$10</f>
        <v>'S7138270'</v>
      </c>
      <c r="M13" s="9"/>
    </row>
    <row r="14" spans="1:44" hidden="1">
      <c r="A14" s="1" t="s">
        <v>7</v>
      </c>
      <c r="C14" s="4" t="s">
        <v>39</v>
      </c>
      <c r="E14" s="4" t="str">
        <f>Option!$C$11</f>
        <v>'S7138270'</v>
      </c>
      <c r="M14" s="9"/>
    </row>
    <row r="15" spans="1:44" hidden="1">
      <c r="A15" s="1" t="s">
        <v>7</v>
      </c>
      <c r="C15" s="4" t="s">
        <v>43</v>
      </c>
      <c r="E15" s="4" t="str">
        <f>Option!$C$12</f>
        <v>'MS'</v>
      </c>
      <c r="AH15" s="16"/>
    </row>
    <row r="16" spans="1:44" hidden="1">
      <c r="A16" s="1" t="s">
        <v>7</v>
      </c>
      <c r="C16" s="4" t="s">
        <v>44</v>
      </c>
      <c r="E16" s="4" t="str">
        <f>Option!$C$13</f>
        <v>'CM0159-SGD','CZ0023-SGD','CA0216-SGD','CA0061-SGD','CM0315-SGD','CS0312-SGD','CI0099-SGD'</v>
      </c>
    </row>
    <row r="17" spans="1:46" hidden="1">
      <c r="A17" s="1" t="s">
        <v>7</v>
      </c>
    </row>
    <row r="18" spans="1:46" s="23" customFormat="1" hidden="1">
      <c r="A18" s="23" t="s">
        <v>7</v>
      </c>
      <c r="I18" s="24"/>
      <c r="N18" s="25"/>
      <c r="O18" s="26"/>
      <c r="P18" s="26"/>
      <c r="S18" s="77"/>
      <c r="T18" s="44"/>
      <c r="U18" s="44"/>
      <c r="V18" s="44"/>
      <c r="W18" s="44"/>
      <c r="AA18" s="58"/>
      <c r="AC18" s="25"/>
      <c r="AF18" s="25"/>
      <c r="AJ18" s="68"/>
      <c r="AK18" s="69"/>
      <c r="AL18" s="36"/>
    </row>
    <row r="20" spans="1:46" ht="15.75">
      <c r="M20" s="20"/>
      <c r="N20" s="20"/>
      <c r="O20" s="20"/>
      <c r="P20" s="20"/>
      <c r="Q20" s="20"/>
      <c r="R20" s="20"/>
      <c r="S20" s="78"/>
      <c r="T20" s="45"/>
      <c r="U20" s="45"/>
      <c r="V20" s="45"/>
      <c r="W20" s="45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70"/>
    </row>
    <row r="21" spans="1:46" s="39" customFormat="1" ht="18.75">
      <c r="A21" s="38"/>
      <c r="B21" s="38"/>
      <c r="I21" s="40"/>
      <c r="M21" s="74" t="s">
        <v>284</v>
      </c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1"/>
      <c r="AK21" s="72"/>
      <c r="AL21" s="41"/>
    </row>
    <row r="22" spans="1:46" ht="15.75">
      <c r="M22" s="20"/>
      <c r="N22" s="20"/>
      <c r="O22" s="20"/>
      <c r="P22" s="20"/>
      <c r="Q22" s="20"/>
      <c r="R22" s="20"/>
      <c r="S22" s="78"/>
      <c r="T22" s="45"/>
      <c r="U22" s="45"/>
      <c r="V22" s="45"/>
      <c r="W22" s="45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70"/>
    </row>
    <row r="23" spans="1:46" s="52" customFormat="1" ht="53.25" customHeight="1">
      <c r="A23" s="51"/>
      <c r="B23" s="51"/>
      <c r="E23" s="53" t="s">
        <v>29</v>
      </c>
      <c r="I23" s="54"/>
      <c r="K23" s="46" t="s">
        <v>75</v>
      </c>
      <c r="L23" s="46" t="s">
        <v>76</v>
      </c>
      <c r="M23" s="46" t="s">
        <v>14</v>
      </c>
      <c r="N23" s="46" t="s">
        <v>16</v>
      </c>
      <c r="O23" s="55" t="s">
        <v>30</v>
      </c>
      <c r="P23" s="55" t="s">
        <v>77</v>
      </c>
      <c r="Q23" s="46" t="s">
        <v>31</v>
      </c>
      <c r="R23" s="56" t="s">
        <v>38</v>
      </c>
      <c r="S23" s="79" t="s">
        <v>287</v>
      </c>
      <c r="T23" s="46" t="s">
        <v>78</v>
      </c>
      <c r="U23" s="46" t="s">
        <v>34</v>
      </c>
      <c r="V23" s="46" t="s">
        <v>79</v>
      </c>
      <c r="W23" s="47" t="s">
        <v>80</v>
      </c>
      <c r="X23" s="60" t="s">
        <v>36</v>
      </c>
      <c r="Y23" s="60" t="s">
        <v>12</v>
      </c>
      <c r="Z23" s="56" t="s">
        <v>32</v>
      </c>
      <c r="AA23" s="46" t="s">
        <v>13</v>
      </c>
      <c r="AB23" s="56" t="s">
        <v>37</v>
      </c>
      <c r="AC23" s="46" t="s">
        <v>83</v>
      </c>
      <c r="AD23" s="56" t="s">
        <v>84</v>
      </c>
      <c r="AE23" s="56" t="s">
        <v>85</v>
      </c>
      <c r="AF23" s="62" t="s">
        <v>92</v>
      </c>
      <c r="AG23" s="62" t="s">
        <v>86</v>
      </c>
      <c r="AH23" s="62" t="s">
        <v>87</v>
      </c>
      <c r="AI23" s="62" t="s">
        <v>88</v>
      </c>
      <c r="AJ23" s="73" t="s">
        <v>89</v>
      </c>
      <c r="AK23" s="73" t="s">
        <v>90</v>
      </c>
      <c r="AL23" s="62" t="s">
        <v>91</v>
      </c>
    </row>
    <row r="24" spans="1:46">
      <c r="B24" s="1" t="str">
        <f>IF(M24="","Hide","Show")</f>
        <v>Show</v>
      </c>
      <c r="C24" s="4" t="s">
        <v>48</v>
      </c>
      <c r="E24" s="13" t="str">
        <f>"""UICACS"","""",""SQL="",""2=DOCNUM"",""33038499"",""14=CUSTREF"",""8000009390"",""14=U_CUSTREF"",""8000009390"",""15=DOCDATE"",""3/4/2025"",""15=TAXDATE"",""3/4/2025"",""14=CARDCODE"",""CI0099-SGD"",""14=CARDNAME"",""SYNAPXE PTE. LTD."",""14=ITEMCODE"",""MS77D-00110GLP"",""14=ITEMNAME"",""MS VI"&amp;"SUAL STUDIO PRO MSDN ALNG LSA"",""10=QUANTITY"",""1.000000"",""14=U_PONO"",""949292"",""15=U_PODATE"",""15/3/2024"",""10=U_TLINTCOS"",""0.000000"",""2=SLPCODE"",""132"",""14=SLPNAME"",""E0001-CS"",""14=MEMO"",""WENDY KUM CHIOU SZE"",""14=CONTACTNAME"",""E-INVOICE(AP DIRECT)"",""10=LINETOT"&amp;"AL"",""501.060000"",""14=U_ENR"","""",""14=U_MSENR"",""S7138270"",""14=U_MSPCN"",""AD5A91AA"",""14=ADDRESS2"",""NANDINI DEVI_x000D_SYNAPXE PTE. LTD. 1 NORTH BUONA VISTA LINK, #05-01 ELEMENTUM SINGAPORE 139691_x000D_NANDINI DEVI /FELICIA LIN_x000D_TEL: 84989294_x000D_FAX: felicia.lin@synapxe.sg_x000D_EM"&amp;"AIL: nandini.sivasubramaniam@synapxe.sg"",""2=U_BPURDISC"",""0"",""14=U_SWSUB"",""LICENSE WITH SA"",""15=U_LICCOMDT"",""1/4/2025"",""15=U_LICENDDT"",""31/3/2026"""</f>
        <v>"UICACS","","SQL=","2=DOCNUM","33038499","14=CUSTREF","8000009390","14=U_CUSTREF","8000009390","15=DOCDATE","3/4/2025","15=TAXDATE","3/4/2025","14=CARDCODE","CI0099-SGD","14=CARDNAME","SYNAPXE PTE. LTD.","14=ITEMCODE","MS77D-00110GLP","14=ITEMNAME","MS VISUAL STUDIO PRO MSDN ALNG LSA","10=QUANTITY","1.000000","14=U_PONO","949292","15=U_PODATE","15/3/2024","10=U_TLINTCOS","0.000000","2=SLPCODE","132","14=SLPNAME","E0001-CS","14=MEMO","WENDY KUM CHIOU SZE","14=CONTACTNAME","E-INVOICE(AP DIRECT)","10=LINETOTAL","501.060000","14=U_ENR","","14=U_MSENR","S7138270","14=U_MSPCN","AD5A91AA","14=ADDRESS2","NANDINI DEVI_x000D_SYNAPXE PTE. LTD. 1 NORTH BUONA VISTA LINK, #05-01 ELEMENTUM SINGAPORE 139691_x000D_NANDINI DEVI /FELICIA LIN_x000D_TEL: 84989294_x000D_FAX: felicia.lin@synapxe.sg_x000D_EMAIL: nandini.sivasubramaniam@synapxe.sg","2=U_BPURDISC","0","14=U_SWSUB","LICENSE WITH SA","15=U_LICCOMDT","1/4/2025","15=U_LICENDDT","31/3/2026"</v>
      </c>
      <c r="K24" s="4">
        <f>MONTH(N24)</f>
        <v>4</v>
      </c>
      <c r="L24" s="4">
        <f>YEAR(N24)</f>
        <v>2025</v>
      </c>
      <c r="M24" s="4">
        <v>33038499</v>
      </c>
      <c r="N24" s="37">
        <v>45750</v>
      </c>
      <c r="O24" s="4" t="str">
        <f>"S7138270"</f>
        <v>S7138270</v>
      </c>
      <c r="P24" s="4" t="str">
        <f>"AD5A91AA"</f>
        <v>AD5A91AA</v>
      </c>
      <c r="Q24" s="4" t="str">
        <f>"CI0099-SGD"</f>
        <v>CI0099-SGD</v>
      </c>
      <c r="R24" s="4" t="str">
        <f>"SYNAPXE PTE. LTD."</f>
        <v>SYNAPXE PTE. LTD.</v>
      </c>
      <c r="S24" s="76">
        <v>949292</v>
      </c>
      <c r="T24" s="48">
        <v>45366</v>
      </c>
      <c r="U24" s="48" t="str">
        <f>"8000009390"</f>
        <v>8000009390</v>
      </c>
      <c r="V24" s="48">
        <v>45750</v>
      </c>
      <c r="W24" s="49">
        <f>SUM(N24-T24)</f>
        <v>384</v>
      </c>
      <c r="X24" s="61" t="str">
        <f>"MS77D-00110GLP"</f>
        <v>MS77D-00110GLP</v>
      </c>
      <c r="Y24" s="61" t="str">
        <f>"MS VISUAL STUDIO PRO MSDN ALNG LSA"</f>
        <v>MS VISUAL STUDIO PRO MSDN ALNG LSA</v>
      </c>
      <c r="Z24" s="61" t="str">
        <f>"WENDY KUM CHIOU SZE"</f>
        <v>WENDY KUM CHIOU SZE</v>
      </c>
      <c r="AA24" s="57">
        <v>1</v>
      </c>
      <c r="AB24" s="61" t="str">
        <f>"E-INVOICE(AP DIRECT)"</f>
        <v>E-INVOICE(AP DIRECT)</v>
      </c>
      <c r="AC24" s="59" t="s">
        <v>93</v>
      </c>
      <c r="AD24" s="63" t="str">
        <f>"NANDINI DEVI_x000D_SYNAPXE PTE. LTD. 1 NORTH BUONA VISTA LINK, #05-01 ELEMENTUM SINGAPORE 139691_x000D_NANDINI DEVI /FELICIA LIN_x000D_TEL: 84989294_x000D_FAX: felicia.lin@synapxe.sg_x000D_EMAIL: nandini.sivasubramaniam@synapxe.sg"</f>
        <v>NANDINI DEVI_x000D_SYNAPXE PTE. LTD. 1 NORTH BUONA VISTA LINK, #05-01 ELEMENTUM SINGAPORE 139691_x000D_NANDINI DEVI /FELICIA LIN_x000D_TEL: 84989294_x000D_FAX: felicia.lin@synapxe.sg_x000D_EMAIL: nandini.sivasubramaniam@synapxe.sg</v>
      </c>
      <c r="AE24" s="18"/>
      <c r="AF24" s="59" t="s">
        <v>94</v>
      </c>
      <c r="AG24" s="4" t="str">
        <f>"MS77D-00110GLP"</f>
        <v>MS77D-00110GLP</v>
      </c>
      <c r="AH24" s="4" t="str">
        <f>"MS VISUAL STUDIO PRO MSDN ALNG LSA"</f>
        <v>MS VISUAL STUDIO PRO MSDN ALNG LSA</v>
      </c>
      <c r="AI24" s="4" t="str">
        <f>"LICENSE WITH SA"</f>
        <v>LICENSE WITH SA</v>
      </c>
      <c r="AJ24" s="16">
        <v>45748</v>
      </c>
      <c r="AK24" s="16">
        <v>46112</v>
      </c>
      <c r="AL24" s="4" t="s">
        <v>285</v>
      </c>
    </row>
    <row r="25" spans="1:46">
      <c r="A25" s="1" t="s">
        <v>129</v>
      </c>
      <c r="B25" s="1" t="str">
        <f t="shared" ref="B25:B27" si="0">IF(M25="","Hide","Show")</f>
        <v>Show</v>
      </c>
      <c r="C25" s="4" t="s">
        <v>48</v>
      </c>
      <c r="E25" s="13" t="str">
        <f>"""UICACS"","""",""SQL="",""2=DOCNUM"",""33038499"",""14=CUSTREF"",""8000009390"",""14=U_CUSTREF"",""8000009390"",""15=DOCDATE"",""3/4/2025"",""15=TAXDATE"",""3/4/2025"",""14=CARDCODE"",""CI0099-SGD"",""14=CARDNAME"",""SYNAPXE PTE. LTD."",""14=ITEMCODE"",""MS77D-00110GLP"",""14=ITEMNAME"",""MS VI"&amp;"SUAL STUDIO PRO MSDN ALNG LSA"",""10=QUANTITY"",""16.000000"",""14=U_PONO"",""949292"",""15=U_PODATE"",""15/3/2024"",""10=U_TLINTCOS"",""0.000000"",""2=SLPCODE"",""132"",""14=SLPNAME"",""E0001-CS"",""14=MEMO"",""WENDY KUM CHIOU SZE"",""14=CONTACTNAME"",""E-INVOICE(AP DIRECT)"",""10=LINETO"&amp;"TAL"",""8016.320000"",""14=U_ENR"","""",""14=U_MSENR"",""S7138270"",""14=U_MSPCN"",""AD5A91AA"",""14=ADDRESS2"",""NANDINI DEVI_x000D_SYNAPXE PTE. LTD. 1 NORTH BUONA VISTA LINK, #05-01 ELEMENTUM SINGAPORE 139691_x000D_NANDINI DEVI /FELICIA LIN_x000D_TEL: 84989294_x000D_FAX: felicia.lin@synapxe.sg_x000D_"&amp;"EMAIL: nandini.sivasubramaniam@synapxe.sg"",""2=U_BPURDISC"",""0"",""14=U_SWSUB"",""LICENSE WITH SA"",""15=U_LICCOMDT"",""1/4/2025"",""15=U_LICENDDT"",""31/3/2026"""</f>
        <v>"UICACS","","SQL=","2=DOCNUM","33038499","14=CUSTREF","8000009390","14=U_CUSTREF","8000009390","15=DOCDATE","3/4/2025","15=TAXDATE","3/4/2025","14=CARDCODE","CI0099-SGD","14=CARDNAME","SYNAPXE PTE. LTD.","14=ITEMCODE","MS77D-00110GLP","14=ITEMNAME","MS VISUAL STUDIO PRO MSDN ALNG LSA","10=QUANTITY","16.000000","14=U_PONO","949292","15=U_PODATE","15/3/2024","10=U_TLINTCOS","0.000000","2=SLPCODE","132","14=SLPNAME","E0001-CS","14=MEMO","WENDY KUM CHIOU SZE","14=CONTACTNAME","E-INVOICE(AP DIRECT)","10=LINETOTAL","8016.320000","14=U_ENR","","14=U_MSENR","S7138270","14=U_MSPCN","AD5A91AA","14=ADDRESS2","NANDINI DEVI_x000D_SYNAPXE PTE. LTD. 1 NORTH BUONA VISTA LINK, #05-01 ELEMENTUM SINGAPORE 139691_x000D_NANDINI DEVI /FELICIA LIN_x000D_TEL: 84989294_x000D_FAX: felicia.lin@synapxe.sg_x000D_EMAIL: nandini.sivasubramaniam@synapxe.sg","2=U_BPURDISC","0","14=U_SWSUB","LICENSE WITH SA","15=U_LICCOMDT","1/4/2025","15=U_LICENDDT","31/3/2026"</v>
      </c>
      <c r="K25" s="4">
        <f>MONTH(N25)</f>
        <v>4</v>
      </c>
      <c r="L25" s="4">
        <f>YEAR(N25)</f>
        <v>2025</v>
      </c>
      <c r="M25" s="4">
        <v>33038499</v>
      </c>
      <c r="N25" s="37">
        <v>45750</v>
      </c>
      <c r="O25" s="4" t="str">
        <f>"S7138270"</f>
        <v>S7138270</v>
      </c>
      <c r="P25" s="4" t="str">
        <f>"AD5A91AA"</f>
        <v>AD5A91AA</v>
      </c>
      <c r="Q25" s="4" t="str">
        <f>"CI0099-SGD"</f>
        <v>CI0099-SGD</v>
      </c>
      <c r="R25" s="4" t="str">
        <f>"SYNAPXE PTE. LTD."</f>
        <v>SYNAPXE PTE. LTD.</v>
      </c>
      <c r="S25" s="76">
        <v>949292</v>
      </c>
      <c r="T25" s="48">
        <v>45366</v>
      </c>
      <c r="U25" s="48" t="str">
        <f>"8000009390"</f>
        <v>8000009390</v>
      </c>
      <c r="V25" s="48">
        <v>45750</v>
      </c>
      <c r="W25" s="49">
        <f>SUM(N25-T25)</f>
        <v>384</v>
      </c>
      <c r="X25" s="61" t="str">
        <f>"MS77D-00110GLP"</f>
        <v>MS77D-00110GLP</v>
      </c>
      <c r="Y25" s="61" t="str">
        <f>"MS VISUAL STUDIO PRO MSDN ALNG LSA"</f>
        <v>MS VISUAL STUDIO PRO MSDN ALNG LSA</v>
      </c>
      <c r="Z25" s="61" t="str">
        <f>"WENDY KUM CHIOU SZE"</f>
        <v>WENDY KUM CHIOU SZE</v>
      </c>
      <c r="AA25" s="57">
        <v>16</v>
      </c>
      <c r="AB25" s="61" t="str">
        <f>"E-INVOICE(AP DIRECT)"</f>
        <v>E-INVOICE(AP DIRECT)</v>
      </c>
      <c r="AC25" s="59" t="s">
        <v>93</v>
      </c>
      <c r="AD25" s="63" t="str">
        <f>"NANDINI DEVI_x000D_SYNAPXE PTE. LTD. 1 NORTH BUONA VISTA LINK, #05-01 ELEMENTUM SINGAPORE 139691_x000D_NANDINI DEVI /FELICIA LIN_x000D_TEL: 84989294_x000D_FAX: felicia.lin@synapxe.sg_x000D_EMAIL: nandini.sivasubramaniam@synapxe.sg"</f>
        <v>NANDINI DEVI_x000D_SYNAPXE PTE. LTD. 1 NORTH BUONA VISTA LINK, #05-01 ELEMENTUM SINGAPORE 139691_x000D_NANDINI DEVI /FELICIA LIN_x000D_TEL: 84989294_x000D_FAX: felicia.lin@synapxe.sg_x000D_EMAIL: nandini.sivasubramaniam@synapxe.sg</v>
      </c>
      <c r="AE25" s="18"/>
      <c r="AF25" s="59" t="s">
        <v>94</v>
      </c>
      <c r="AG25" s="4" t="str">
        <f>"MS77D-00110GLP"</f>
        <v>MS77D-00110GLP</v>
      </c>
      <c r="AH25" s="4" t="str">
        <f>"MS VISUAL STUDIO PRO MSDN ALNG LSA"</f>
        <v>MS VISUAL STUDIO PRO MSDN ALNG LSA</v>
      </c>
      <c r="AI25" s="4" t="str">
        <f>"LICENSE WITH SA"</f>
        <v>LICENSE WITH SA</v>
      </c>
      <c r="AJ25" s="16">
        <v>45748</v>
      </c>
      <c r="AK25" s="16">
        <v>46112</v>
      </c>
      <c r="AL25" s="4" t="s">
        <v>285</v>
      </c>
    </row>
    <row r="26" spans="1:46">
      <c r="A26" s="1" t="s">
        <v>129</v>
      </c>
      <c r="B26" s="1" t="str">
        <f t="shared" si="0"/>
        <v>Show</v>
      </c>
      <c r="C26" s="4" t="s">
        <v>48</v>
      </c>
      <c r="E26" s="13" t="str">
        <f>"""UICACS"","""",""SQL="",""2=DOCNUM"",""33038538"",""14=CUSTREF"",""8100001160"",""14=U_CUSTREF"",""8100001160"",""15=DOCDATE"",""8/4/2025"",""15=TAXDATE"",""8/4/2025"",""14=CARDCODE"",""CI0099-SGD"",""14=CARDNAME"",""SYNAPXE PTE. LTD."",""14=ITEMCODE"",""MS7JQ-00353GLP"",""14=ITEMNAME"",""MS SQ"&amp;"L SERVER ENTERPRISE CORE SLNG LSA 2L"",""10=QUANTITY"",""10.000000"",""14=U_PONO"",""956220"",""15=U_PODATE"",""4/4/2025"",""10=U_TLINTCOS"",""0.000000"",""2=SLPCODE"",""132"",""14=SLPNAME"",""E0001-CS"",""14=MEMO"",""WENDY KUM CHIOU SZE"",""14=CONTACTNAME"",""E-INVOICE(AP DIRECT)"",""10="&amp;"LINETOTAL"",""207948.500000"",""14=U_ENR"","""",""14=U_MSENR"",""S7138270"",""14=U_MSPCN"",""AD5A91AA"",""14=ADDRESS2"",""CHIA YONG SHUN_x000D_SYNAPXE PTE. LTD. 1 NORTH BUONA VISTA LINK #05-01 ELEMENTUM SINGAPORE 139691_x000D_CHIA YONG SHUN_x000D_TEL: 82889805_x000D_FAX: _x000D_EMAIL: chia.yong.shun@sy"&amp;"napxe.sg"",""2=U_BPURDISC"",""2"",""14=U_SWSUB"",""LICENSE WITH SA"",""15=U_LICCOMDT"",""1/5/2025"",""15=U_LICENDDT"",""30/6/2027"""</f>
        <v>"UICACS","","SQL=","2=DOCNUM","33038538","14=CUSTREF","8100001160","14=U_CUSTREF","8100001160","15=DOCDATE","8/4/2025","15=TAXDATE","8/4/2025","14=CARDCODE","CI0099-SGD","14=CARDNAME","SYNAPXE PTE. LTD.","14=ITEMCODE","MS7JQ-00353GLP","14=ITEMNAME","MS SQL SERVER ENTERPRISE CORE SLNG LSA 2L","10=QUANTITY","10.000000","14=U_PONO","956220","15=U_PODATE","4/4/2025","10=U_TLINTCOS","0.000000","2=SLPCODE","132","14=SLPNAME","E0001-CS","14=MEMO","WENDY KUM CHIOU SZE","14=CONTACTNAME","E-INVOICE(AP DIRECT)","10=LINETOTAL","207948.500000","14=U_ENR","","14=U_MSENR","S7138270","14=U_MSPCN","AD5A91AA","14=ADDRESS2","CHIA YONG SHUN_x000D_SYNAPXE PTE. LTD. 1 NORTH BUONA VISTA LINK #05-01 ELEMENTUM SINGAPORE 139691_x000D_CHIA YONG SHUN_x000D_TEL: 82889805_x000D_FAX: _x000D_EMAIL: chia.yong.shun@synapxe.sg","2=U_BPURDISC","2","14=U_SWSUB","LICENSE WITH SA","15=U_LICCOMDT","1/5/2025","15=U_LICENDDT","30/6/2027"</v>
      </c>
      <c r="K26" s="4">
        <f>MONTH(N26)</f>
        <v>4</v>
      </c>
      <c r="L26" s="4">
        <f>YEAR(N26)</f>
        <v>2025</v>
      </c>
      <c r="M26" s="4">
        <v>33038538</v>
      </c>
      <c r="N26" s="37">
        <v>45755</v>
      </c>
      <c r="O26" s="4" t="str">
        <f>"S7138270"</f>
        <v>S7138270</v>
      </c>
      <c r="P26" s="4" t="str">
        <f>"AD5A91AA"</f>
        <v>AD5A91AA</v>
      </c>
      <c r="Q26" s="4" t="str">
        <f>"CI0099-SGD"</f>
        <v>CI0099-SGD</v>
      </c>
      <c r="R26" s="4" t="str">
        <f>"SYNAPXE PTE. LTD."</f>
        <v>SYNAPXE PTE. LTD.</v>
      </c>
      <c r="S26" s="76">
        <v>956220</v>
      </c>
      <c r="T26" s="48">
        <v>45751</v>
      </c>
      <c r="U26" s="48" t="str">
        <f>"8100001160"</f>
        <v>8100001160</v>
      </c>
      <c r="V26" s="48">
        <v>45755</v>
      </c>
      <c r="W26" s="49">
        <f>SUM(N26-T26)</f>
        <v>4</v>
      </c>
      <c r="X26" s="61" t="str">
        <f>"MS7JQ-00353GLP"</f>
        <v>MS7JQ-00353GLP</v>
      </c>
      <c r="Y26" s="61" t="str">
        <f>"MS SQL SERVER ENTERPRISE CORE SLNG LSA 2L"</f>
        <v>MS SQL SERVER ENTERPRISE CORE SLNG LSA 2L</v>
      </c>
      <c r="Z26" s="61" t="str">
        <f>"WENDY KUM CHIOU SZE"</f>
        <v>WENDY KUM CHIOU SZE</v>
      </c>
      <c r="AA26" s="57">
        <v>10</v>
      </c>
      <c r="AB26" s="61" t="str">
        <f>"E-INVOICE(AP DIRECT)"</f>
        <v>E-INVOICE(AP DIRECT)</v>
      </c>
      <c r="AC26" s="59" t="s">
        <v>93</v>
      </c>
      <c r="AD26" s="63" t="str">
        <f>"CHIA YONG SHUN_x000D_SYNAPXE PTE. LTD. 1 NORTH BUONA VISTA LINK #05-01 ELEMENTUM SINGAPORE 139691_x000D_CHIA YONG SHUN_x000D_TEL: 82889805_x000D_FAX: _x000D_EMAIL: chia.yong.shun@synapxe.sg"</f>
        <v>CHIA YONG SHUN_x000D_SYNAPXE PTE. LTD. 1 NORTH BUONA VISTA LINK #05-01 ELEMENTUM SINGAPORE 139691_x000D_CHIA YONG SHUN_x000D_TEL: 82889805_x000D_FAX: _x000D_EMAIL: chia.yong.shun@synapxe.sg</v>
      </c>
      <c r="AE26" s="18"/>
      <c r="AF26" s="59" t="s">
        <v>94</v>
      </c>
      <c r="AG26" s="4" t="str">
        <f>"MS7JQ-00353GLP"</f>
        <v>MS7JQ-00353GLP</v>
      </c>
      <c r="AH26" s="4" t="str">
        <f>"MS SQL SERVER ENTERPRISE CORE SLNG LSA 2L"</f>
        <v>MS SQL SERVER ENTERPRISE CORE SLNG LSA 2L</v>
      </c>
      <c r="AI26" s="4" t="str">
        <f>"LICENSE WITH SA"</f>
        <v>LICENSE WITH SA</v>
      </c>
      <c r="AJ26" s="16">
        <v>45778</v>
      </c>
      <c r="AK26" s="16">
        <v>46568</v>
      </c>
      <c r="AL26" s="4" t="s">
        <v>286</v>
      </c>
    </row>
    <row r="27" spans="1:46">
      <c r="A27" s="1" t="s">
        <v>129</v>
      </c>
      <c r="B27" s="1" t="str">
        <f t="shared" si="0"/>
        <v>Show</v>
      </c>
      <c r="C27" s="4" t="s">
        <v>48</v>
      </c>
      <c r="E27" s="13" t="str">
        <f>"""UICACS"","""",""SQL="",""2=DOCNUM"",""33038669"",""14=CUSTREF"",""7100000132"",""14=U_CUSTREF"",""7100000132"",""15=DOCDATE"",""24/4/2025"",""15=TAXDATE"",""24/4/2025"",""14=CARDCODE"",""CI0099-SGD"",""14=CARDNAME"",""SYNAPXE PTE. LTD."",""14=ITEMCODE"",""MSEP2-25063GLP"",""14=ITEMNAME"",""MS "&amp;"WIN REMOTE DESKTOP SERVICES CAL 2025 SLNG UCAL"",""10=QUANTITY"",""8.000000"",""14=U_PONO"",""956592"",""15=U_PODATE"",""24/4/2025"",""10=U_TLINTCOS"",""0.000000"",""2=SLPCODE"",""132"",""14=SLPNAME"",""E0001-CS"",""14=MEMO"",""WENDY KUM CHIOU SZE"",""14=CONTACTNAME"",""E-INVOICE(AP DIR"&amp;"ECT)"",""10=LINETOTAL"",""1263.600000"",""14=U_ENR"","""",""14=U_MSENR"",""S7138270"",""14=U_MSPCN"",""AD5A91AA"",""14=ADDRESS2"",""MICHAEL DJAFAR_x000D_SYNAPXE PTE. LTD. 1 NORTH BOUNA VISTA LINK, #05-01 ELEMENTUM SINGAPORE 139691_x000D_MICHAEL DJAFAR_x000D_TEL: _x000D_FAX: _x000D_EMAIL: djafar.michael@s"&amp;"ynapxe.sg"",""2=U_BPURDISC"","""",""14=U_SWSUB"","""",""15=U_LICCOMDT"","""",""15=U_LICENDDT"","""""</f>
        <v>"UICACS","","SQL=","2=DOCNUM","33038669","14=CUSTREF","7100000132","14=U_CUSTREF","7100000132","15=DOCDATE","24/4/2025","15=TAXDATE","24/4/2025","14=CARDCODE","CI0099-SGD","14=CARDNAME","SYNAPXE PTE. LTD.","14=ITEMCODE","MSEP2-25063GLP","14=ITEMNAME","MS WIN REMOTE DESKTOP SERVICES CAL 2025 SLNG UCAL","10=QUANTITY","8.000000","14=U_PONO","956592","15=U_PODATE","24/4/2025","10=U_TLINTCOS","0.000000","2=SLPCODE","132","14=SLPNAME","E0001-CS","14=MEMO","WENDY KUM CHIOU SZE","14=CONTACTNAME","E-INVOICE(AP DIRECT)","10=LINETOTAL","1263.600000","14=U_ENR","","14=U_MSENR","S7138270","14=U_MSPCN","AD5A91AA","14=ADDRESS2","MICHAEL DJAFAR_x000D_SYNAPXE PTE. LTD. 1 NORTH BOUNA VISTA LINK, #05-01 ELEMENTUM SINGAPORE 139691_x000D_MICHAEL DJAFAR_x000D_TEL: _x000D_FAX: _x000D_EMAIL: djafar.michael@synapxe.sg","2=U_BPURDISC","","14=U_SWSUB","","15=U_LICCOMDT","","15=U_LICENDDT",""</v>
      </c>
      <c r="K27" s="4">
        <f>MONTH(N27)</f>
        <v>4</v>
      </c>
      <c r="L27" s="4">
        <f>YEAR(N27)</f>
        <v>2025</v>
      </c>
      <c r="M27" s="4">
        <v>33038669</v>
      </c>
      <c r="N27" s="37">
        <v>45771</v>
      </c>
      <c r="O27" s="4" t="str">
        <f>"S7138270"</f>
        <v>S7138270</v>
      </c>
      <c r="P27" s="4" t="str">
        <f>"AD5A91AA"</f>
        <v>AD5A91AA</v>
      </c>
      <c r="Q27" s="4" t="str">
        <f>"CI0099-SGD"</f>
        <v>CI0099-SGD</v>
      </c>
      <c r="R27" s="4" t="str">
        <f>"SYNAPXE PTE. LTD."</f>
        <v>SYNAPXE PTE. LTD.</v>
      </c>
      <c r="S27" s="76">
        <v>956592</v>
      </c>
      <c r="T27" s="48">
        <v>45771</v>
      </c>
      <c r="U27" s="48" t="str">
        <f>"7100000132"</f>
        <v>7100000132</v>
      </c>
      <c r="V27" s="48">
        <v>45771</v>
      </c>
      <c r="W27" s="49">
        <f>SUM(N27-T27)</f>
        <v>0</v>
      </c>
      <c r="X27" s="61" t="str">
        <f>"MSEP2-25063GLP"</f>
        <v>MSEP2-25063GLP</v>
      </c>
      <c r="Y27" s="61" t="str">
        <f>"MS WIN REMOTE DESKTOP SERVICES CAL 2025 SLNG UCAL"</f>
        <v>MS WIN REMOTE DESKTOP SERVICES CAL 2025 SLNG UCAL</v>
      </c>
      <c r="Z27" s="61" t="str">
        <f>"WENDY KUM CHIOU SZE"</f>
        <v>WENDY KUM CHIOU SZE</v>
      </c>
      <c r="AA27" s="57">
        <v>8</v>
      </c>
      <c r="AB27" s="61" t="str">
        <f>"E-INVOICE(AP DIRECT)"</f>
        <v>E-INVOICE(AP DIRECT)</v>
      </c>
      <c r="AC27" s="59" t="s">
        <v>93</v>
      </c>
      <c r="AD27" s="63" t="str">
        <f>"MICHAEL DJAFAR_x000D_SYNAPXE PTE. LTD. 1 NORTH BOUNA VISTA LINK, #05-01 ELEMENTUM SINGAPORE 139691_x000D_MICHAEL DJAFAR_x000D_TEL: _x000D_FAX: _x000D_EMAIL: djafar.michael@synapxe.sg"</f>
        <v>MICHAEL DJAFAR_x000D_SYNAPXE PTE. LTD. 1 NORTH BOUNA VISTA LINK, #05-01 ELEMENTUM SINGAPORE 139691_x000D_MICHAEL DJAFAR_x000D_TEL: _x000D_FAX: _x000D_EMAIL: djafar.michael@synapxe.sg</v>
      </c>
      <c r="AE27" s="18"/>
      <c r="AF27" s="59" t="s">
        <v>94</v>
      </c>
      <c r="AG27" s="4" t="str">
        <f>"MSEP2-25063GLP"</f>
        <v>MSEP2-25063GLP</v>
      </c>
      <c r="AH27" s="4" t="str">
        <f>"MS WIN REMOTE DESKTOP SERVICES CAL 2025 SLNG UCAL"</f>
        <v>MS WIN REMOTE DESKTOP SERVICES CAL 2025 SLNG UCAL</v>
      </c>
      <c r="AI27" s="4" t="s">
        <v>286</v>
      </c>
      <c r="AJ27" s="16" t="s">
        <v>286</v>
      </c>
      <c r="AK27" s="16" t="s">
        <v>286</v>
      </c>
      <c r="AL27" s="4" t="s">
        <v>286</v>
      </c>
    </row>
    <row r="28" spans="1:46" hidden="1">
      <c r="B28" s="1" t="str">
        <f>IF(M28="","Hide","Show")</f>
        <v>Hide</v>
      </c>
      <c r="C28" s="4" t="s">
        <v>49</v>
      </c>
      <c r="E28" s="13" t="str">
        <f>""</f>
        <v/>
      </c>
      <c r="M28" s="4" t="str">
        <f>""</f>
        <v/>
      </c>
      <c r="N28" s="37" t="str">
        <f>""</f>
        <v/>
      </c>
      <c r="O28" s="4" t="str">
        <f>""</f>
        <v/>
      </c>
      <c r="P28" s="4"/>
      <c r="Q28" s="4" t="str">
        <f>""</f>
        <v/>
      </c>
      <c r="R28" s="4" t="str">
        <f>""</f>
        <v/>
      </c>
      <c r="T28" s="43" t="str">
        <f>""</f>
        <v/>
      </c>
      <c r="U28" s="43" t="str">
        <f>""</f>
        <v/>
      </c>
      <c r="V28" s="50"/>
      <c r="W28" s="50"/>
      <c r="X28" s="4" t="str">
        <f>""</f>
        <v/>
      </c>
      <c r="Y28" s="4" t="str">
        <f>""</f>
        <v/>
      </c>
      <c r="Z28" s="4" t="str">
        <f>""</f>
        <v/>
      </c>
      <c r="AA28" s="57" t="str">
        <f>""</f>
        <v/>
      </c>
      <c r="AB28" s="4" t="str">
        <f>""</f>
        <v/>
      </c>
      <c r="AC28" s="59"/>
      <c r="AD28" s="18" t="str">
        <f>""</f>
        <v/>
      </c>
      <c r="AE28" s="18"/>
      <c r="AF28" s="59"/>
      <c r="AG28" s="18"/>
      <c r="AH28" s="5" t="str">
        <f>""</f>
        <v/>
      </c>
      <c r="AI28" s="4" t="str">
        <f>""</f>
        <v/>
      </c>
    </row>
    <row r="29" spans="1:46" hidden="1">
      <c r="B29" s="1" t="str">
        <f>IF(M29="","Hide","Show")</f>
        <v>Hide</v>
      </c>
      <c r="C29" s="4" t="s">
        <v>50</v>
      </c>
      <c r="E29" s="13" t="str">
        <f>""</f>
        <v/>
      </c>
      <c r="M29" s="4" t="str">
        <f>""</f>
        <v/>
      </c>
      <c r="N29" s="37" t="str">
        <f>""</f>
        <v/>
      </c>
      <c r="O29" s="4" t="str">
        <f>""</f>
        <v/>
      </c>
      <c r="P29" s="4"/>
      <c r="Q29" s="4" t="str">
        <f>""</f>
        <v/>
      </c>
      <c r="R29" s="4" t="str">
        <f>""</f>
        <v/>
      </c>
      <c r="T29" s="43" t="str">
        <f>""</f>
        <v/>
      </c>
      <c r="U29" s="43" t="str">
        <f>""</f>
        <v/>
      </c>
      <c r="V29" s="50"/>
      <c r="W29" s="50"/>
      <c r="X29" s="4" t="str">
        <f>""</f>
        <v/>
      </c>
      <c r="Y29" s="4" t="str">
        <f>""</f>
        <v/>
      </c>
      <c r="Z29" s="4" t="str">
        <f>""</f>
        <v/>
      </c>
      <c r="AA29" s="57" t="str">
        <f>""</f>
        <v/>
      </c>
      <c r="AB29" s="4" t="str">
        <f>""</f>
        <v/>
      </c>
      <c r="AC29" s="59"/>
      <c r="AD29" s="18"/>
      <c r="AE29" s="18"/>
      <c r="AF29" s="59"/>
      <c r="AG29" s="18"/>
      <c r="AH29" s="5" t="str">
        <f>""</f>
        <v/>
      </c>
      <c r="AI29" s="4" t="str">
        <f>""</f>
        <v/>
      </c>
    </row>
    <row r="30" spans="1:46">
      <c r="AH30" s="5"/>
    </row>
    <row r="31" spans="1:46">
      <c r="AS31" s="16"/>
    </row>
    <row r="32" spans="1:46">
      <c r="AT32" s="16"/>
    </row>
    <row r="33" spans="47:58">
      <c r="AU33" s="16"/>
    </row>
    <row r="34" spans="47:58">
      <c r="AV34" s="16"/>
    </row>
    <row r="35" spans="47:58">
      <c r="AW35" s="16"/>
    </row>
    <row r="36" spans="47:58">
      <c r="AX36" s="16"/>
    </row>
    <row r="37" spans="47:58">
      <c r="AY37" s="16"/>
    </row>
    <row r="38" spans="47:58">
      <c r="AZ38" s="16"/>
    </row>
    <row r="39" spans="47:58">
      <c r="BA39" s="16"/>
    </row>
    <row r="40" spans="47:58">
      <c r="BB40" s="16"/>
    </row>
    <row r="41" spans="47:58">
      <c r="BC41" s="16"/>
    </row>
    <row r="42" spans="47:58">
      <c r="BD42" s="16"/>
    </row>
    <row r="43" spans="47:58">
      <c r="BE43" s="16"/>
    </row>
    <row r="44" spans="47:58">
      <c r="BF44" s="16"/>
    </row>
  </sheetData>
  <sortState xmlns:xlrd2="http://schemas.microsoft.com/office/spreadsheetml/2017/richdata2" ref="M24:AL392">
    <sortCondition ref="Q24:Q394"/>
  </sortState>
  <mergeCells count="1">
    <mergeCell ref="M21:AI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73</v>
      </c>
    </row>
    <row r="2" spans="1:19">
      <c r="B2" s="28" t="s">
        <v>14</v>
      </c>
      <c r="C2" s="28" t="s">
        <v>16</v>
      </c>
      <c r="D2" s="28" t="s">
        <v>30</v>
      </c>
      <c r="E2" s="28" t="s">
        <v>31</v>
      </c>
      <c r="F2" s="28" t="s">
        <v>32</v>
      </c>
      <c r="G2" s="28" t="s">
        <v>33</v>
      </c>
      <c r="H2" s="28" t="s">
        <v>34</v>
      </c>
      <c r="I2" s="28" t="s">
        <v>35</v>
      </c>
      <c r="J2" s="28" t="s">
        <v>36</v>
      </c>
      <c r="K2" s="28" t="s">
        <v>12</v>
      </c>
      <c r="L2" s="28" t="s">
        <v>32</v>
      </c>
      <c r="M2" s="28" t="s">
        <v>13</v>
      </c>
      <c r="N2" s="28" t="s">
        <v>37</v>
      </c>
      <c r="O2" s="28" t="s">
        <v>38</v>
      </c>
      <c r="P2" s="29" t="s">
        <v>17</v>
      </c>
      <c r="Q2" s="28" t="s">
        <v>15</v>
      </c>
      <c r="R2" s="29" t="s">
        <v>55</v>
      </c>
      <c r="S2" s="30" t="s">
        <v>56</v>
      </c>
    </row>
    <row r="3" spans="1:19">
      <c r="B3" s="31" t="s">
        <v>57</v>
      </c>
      <c r="C3" s="32" t="s">
        <v>58</v>
      </c>
      <c r="D3" s="31" t="s">
        <v>39</v>
      </c>
      <c r="E3" s="31" t="s">
        <v>59</v>
      </c>
      <c r="F3" s="31" t="s">
        <v>60</v>
      </c>
      <c r="G3" s="31" t="s">
        <v>61</v>
      </c>
      <c r="H3" s="31" t="s">
        <v>62</v>
      </c>
      <c r="I3" s="31" t="s">
        <v>40</v>
      </c>
      <c r="J3" s="31" t="s">
        <v>63</v>
      </c>
      <c r="K3" s="31" t="s">
        <v>64</v>
      </c>
      <c r="L3" s="31" t="s">
        <v>65</v>
      </c>
      <c r="M3" s="31" t="s">
        <v>66</v>
      </c>
      <c r="N3" s="31" t="s">
        <v>67</v>
      </c>
      <c r="O3" s="31" t="s">
        <v>68</v>
      </c>
      <c r="P3" s="32" t="s">
        <v>69</v>
      </c>
      <c r="Q3" s="31" t="s">
        <v>70</v>
      </c>
      <c r="R3" s="33" t="e">
        <v>#VALUE!</v>
      </c>
      <c r="S3" s="33" t="s">
        <v>71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3"/>
      <c r="S4" s="33"/>
    </row>
    <row r="5" spans="1:19" ht="195">
      <c r="B5" t="s">
        <v>72</v>
      </c>
      <c r="C5" s="27" t="s">
        <v>52</v>
      </c>
    </row>
    <row r="7" spans="1:19" ht="195">
      <c r="C7" s="27" t="s">
        <v>54</v>
      </c>
    </row>
    <row r="9" spans="1:19" ht="195">
      <c r="C9" s="27" t="s">
        <v>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F5099-FDB3-4AB8-87AD-D33B299C3BC4}">
  <dimension ref="A1:E13"/>
  <sheetViews>
    <sheetView workbookViewId="0"/>
  </sheetViews>
  <sheetFormatPr defaultRowHeight="15"/>
  <sheetData>
    <row r="1" spans="1:5">
      <c r="A1" s="64" t="s">
        <v>267</v>
      </c>
      <c r="B1" s="64" t="s">
        <v>1</v>
      </c>
      <c r="C1" s="64" t="s">
        <v>2</v>
      </c>
      <c r="D1" s="64" t="s">
        <v>3</v>
      </c>
    </row>
    <row r="2" spans="1:5">
      <c r="B2" s="64" t="s">
        <v>19</v>
      </c>
      <c r="C2" s="64" t="s">
        <v>4</v>
      </c>
    </row>
    <row r="3" spans="1:5">
      <c r="A3" s="64" t="s">
        <v>0</v>
      </c>
      <c r="B3" s="64" t="s">
        <v>5</v>
      </c>
      <c r="C3" s="64" t="s">
        <v>269</v>
      </c>
    </row>
    <row r="4" spans="1:5">
      <c r="A4" s="64" t="s">
        <v>0</v>
      </c>
      <c r="B4" s="64" t="s">
        <v>6</v>
      </c>
      <c r="C4" s="64" t="s">
        <v>270</v>
      </c>
    </row>
    <row r="5" spans="1:5">
      <c r="A5" s="64" t="s">
        <v>0</v>
      </c>
      <c r="B5" s="64" t="s">
        <v>26</v>
      </c>
      <c r="C5" s="64" t="s">
        <v>95</v>
      </c>
      <c r="D5" s="64" t="s">
        <v>96</v>
      </c>
      <c r="E5" s="64" t="s">
        <v>45</v>
      </c>
    </row>
    <row r="8" spans="1:5">
      <c r="A8" s="64" t="s">
        <v>8</v>
      </c>
      <c r="C8" s="64" t="s">
        <v>97</v>
      </c>
    </row>
    <row r="9" spans="1:5">
      <c r="A9" s="64" t="s">
        <v>9</v>
      </c>
      <c r="C9" s="64" t="s">
        <v>98</v>
      </c>
    </row>
    <row r="10" spans="1:5">
      <c r="B10" s="64" t="s">
        <v>42</v>
      </c>
      <c r="C10" s="64" t="s">
        <v>99</v>
      </c>
    </row>
    <row r="11" spans="1:5">
      <c r="B11" s="64" t="s">
        <v>39</v>
      </c>
      <c r="C11" s="64" t="s">
        <v>99</v>
      </c>
    </row>
    <row r="12" spans="1:5">
      <c r="B12" s="64" t="s">
        <v>43</v>
      </c>
      <c r="C12" s="64" t="s">
        <v>100</v>
      </c>
    </row>
    <row r="13" spans="1:5">
      <c r="B13" s="64" t="s">
        <v>44</v>
      </c>
      <c r="C13" s="64" t="s">
        <v>101</v>
      </c>
      <c r="D13" s="64" t="s">
        <v>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A45B3-AAC5-4A3E-9A8A-991DB82EDD3F}">
  <dimension ref="A1:E13"/>
  <sheetViews>
    <sheetView workbookViewId="0"/>
  </sheetViews>
  <sheetFormatPr defaultRowHeight="15"/>
  <sheetData>
    <row r="1" spans="1:5">
      <c r="A1" s="64" t="s">
        <v>267</v>
      </c>
      <c r="B1" s="64" t="s">
        <v>1</v>
      </c>
      <c r="C1" s="64" t="s">
        <v>2</v>
      </c>
      <c r="D1" s="64" t="s">
        <v>3</v>
      </c>
    </row>
    <row r="2" spans="1:5">
      <c r="B2" s="64" t="s">
        <v>19</v>
      </c>
      <c r="C2" s="64" t="s">
        <v>4</v>
      </c>
    </row>
    <row r="3" spans="1:5">
      <c r="A3" s="64" t="s">
        <v>0</v>
      </c>
      <c r="B3" s="64" t="s">
        <v>5</v>
      </c>
      <c r="C3" s="64" t="s">
        <v>269</v>
      </c>
    </row>
    <row r="4" spans="1:5">
      <c r="A4" s="64" t="s">
        <v>0</v>
      </c>
      <c r="B4" s="64" t="s">
        <v>6</v>
      </c>
      <c r="C4" s="64" t="s">
        <v>270</v>
      </c>
    </row>
    <row r="5" spans="1:5">
      <c r="A5" s="64" t="s">
        <v>0</v>
      </c>
      <c r="B5" s="64" t="s">
        <v>26</v>
      </c>
      <c r="C5" s="64" t="s">
        <v>95</v>
      </c>
      <c r="D5" s="64" t="s">
        <v>96</v>
      </c>
      <c r="E5" s="64" t="s">
        <v>45</v>
      </c>
    </row>
    <row r="8" spans="1:5">
      <c r="A8" s="64" t="s">
        <v>8</v>
      </c>
      <c r="C8" s="64" t="s">
        <v>97</v>
      </c>
    </row>
    <row r="9" spans="1:5">
      <c r="A9" s="64" t="s">
        <v>9</v>
      </c>
      <c r="C9" s="64" t="s">
        <v>98</v>
      </c>
    </row>
    <row r="10" spans="1:5">
      <c r="B10" s="64" t="s">
        <v>42</v>
      </c>
      <c r="C10" s="64" t="s">
        <v>99</v>
      </c>
    </row>
    <row r="11" spans="1:5">
      <c r="B11" s="64" t="s">
        <v>39</v>
      </c>
      <c r="C11" s="64" t="s">
        <v>99</v>
      </c>
    </row>
    <row r="12" spans="1:5">
      <c r="B12" s="64" t="s">
        <v>43</v>
      </c>
      <c r="C12" s="64" t="s">
        <v>100</v>
      </c>
    </row>
    <row r="13" spans="1:5">
      <c r="B13" s="64" t="s">
        <v>44</v>
      </c>
      <c r="C13" s="64" t="s">
        <v>101</v>
      </c>
      <c r="D13" s="64" t="s">
        <v>140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34971-E10C-4E2F-872B-217247257024}">
  <dimension ref="A1:AV28"/>
  <sheetViews>
    <sheetView workbookViewId="0"/>
  </sheetViews>
  <sheetFormatPr defaultRowHeight="15"/>
  <sheetData>
    <row r="1" spans="1:48">
      <c r="A1" s="64" t="s">
        <v>268</v>
      </c>
      <c r="B1" s="64" t="s">
        <v>46</v>
      </c>
      <c r="C1" s="64" t="s">
        <v>7</v>
      </c>
      <c r="D1" s="64" t="s">
        <v>7</v>
      </c>
      <c r="E1" s="64" t="s">
        <v>7</v>
      </c>
      <c r="F1" s="64" t="s">
        <v>7</v>
      </c>
      <c r="G1" s="64" t="s">
        <v>7</v>
      </c>
      <c r="H1" s="64" t="s">
        <v>7</v>
      </c>
      <c r="I1" s="64" t="s">
        <v>7</v>
      </c>
      <c r="J1" s="64" t="s">
        <v>51</v>
      </c>
      <c r="M1" s="64" t="s">
        <v>18</v>
      </c>
      <c r="N1" s="64" t="s">
        <v>18</v>
      </c>
      <c r="O1" s="64" t="s">
        <v>18</v>
      </c>
      <c r="Q1" s="64" t="s">
        <v>18</v>
      </c>
      <c r="R1" s="64" t="s">
        <v>18</v>
      </c>
      <c r="T1" s="64" t="s">
        <v>18</v>
      </c>
      <c r="U1" s="64" t="s">
        <v>18</v>
      </c>
      <c r="V1" s="64" t="s">
        <v>18</v>
      </c>
      <c r="X1" s="64" t="s">
        <v>7</v>
      </c>
      <c r="Y1" s="64" t="s">
        <v>7</v>
      </c>
      <c r="Z1" s="64" t="s">
        <v>18</v>
      </c>
      <c r="AA1" s="64" t="s">
        <v>18</v>
      </c>
      <c r="AB1" s="64" t="s">
        <v>18</v>
      </c>
      <c r="AL1" s="64" t="s">
        <v>18</v>
      </c>
      <c r="AM1" s="64" t="s">
        <v>18</v>
      </c>
      <c r="AU1" s="64" t="s">
        <v>7</v>
      </c>
      <c r="AV1" s="64" t="s">
        <v>7</v>
      </c>
    </row>
    <row r="2" spans="1:48">
      <c r="A2" s="64" t="s">
        <v>7</v>
      </c>
      <c r="D2" s="64" t="s">
        <v>19</v>
      </c>
      <c r="E2" s="64" t="s">
        <v>102</v>
      </c>
    </row>
    <row r="3" spans="1:48">
      <c r="A3" s="64" t="s">
        <v>7</v>
      </c>
      <c r="D3" s="64" t="s">
        <v>22</v>
      </c>
      <c r="E3" s="64" t="s">
        <v>20</v>
      </c>
      <c r="F3" s="64" t="s">
        <v>21</v>
      </c>
      <c r="G3" s="64" t="s">
        <v>23</v>
      </c>
      <c r="H3" s="64" t="s">
        <v>47</v>
      </c>
      <c r="I3" s="64" t="s">
        <v>24</v>
      </c>
    </row>
    <row r="4" spans="1:48">
      <c r="A4" s="64" t="s">
        <v>7</v>
      </c>
      <c r="C4" s="64" t="s">
        <v>11</v>
      </c>
      <c r="D4" s="64" t="s">
        <v>103</v>
      </c>
      <c r="E4" s="64" t="s">
        <v>104</v>
      </c>
      <c r="F4" s="64" t="s">
        <v>263</v>
      </c>
      <c r="G4" s="64" t="s">
        <v>25</v>
      </c>
      <c r="H4" s="64" t="s">
        <v>105</v>
      </c>
    </row>
    <row r="5" spans="1:48">
      <c r="A5" s="64" t="s">
        <v>7</v>
      </c>
      <c r="C5" s="64" t="s">
        <v>10</v>
      </c>
      <c r="D5" s="64" t="s">
        <v>106</v>
      </c>
      <c r="E5" s="64" t="s">
        <v>107</v>
      </c>
      <c r="F5" s="64" t="s">
        <v>263</v>
      </c>
      <c r="G5" s="64" t="s">
        <v>25</v>
      </c>
      <c r="H5" s="64" t="s">
        <v>105</v>
      </c>
      <c r="I5" s="64" t="s">
        <v>108</v>
      </c>
    </row>
    <row r="6" spans="1:48">
      <c r="A6" s="64" t="s">
        <v>7</v>
      </c>
      <c r="C6" s="64" t="s">
        <v>41</v>
      </c>
      <c r="D6" s="64" t="s">
        <v>109</v>
      </c>
      <c r="E6" s="64" t="s">
        <v>110</v>
      </c>
      <c r="F6" s="64" t="s">
        <v>263</v>
      </c>
      <c r="G6" s="64" t="s">
        <v>25</v>
      </c>
      <c r="H6" s="64" t="s">
        <v>105</v>
      </c>
      <c r="I6" s="64" t="s">
        <v>111</v>
      </c>
    </row>
    <row r="7" spans="1:48">
      <c r="A7" s="64" t="s">
        <v>7</v>
      </c>
    </row>
    <row r="8" spans="1:48">
      <c r="A8" s="64" t="s">
        <v>7</v>
      </c>
    </row>
    <row r="9" spans="1:48">
      <c r="A9" s="64" t="s">
        <v>7</v>
      </c>
    </row>
    <row r="10" spans="1:48">
      <c r="A10" s="64" t="s">
        <v>7</v>
      </c>
    </row>
    <row r="11" spans="1:48">
      <c r="A11" s="64" t="s">
        <v>7</v>
      </c>
      <c r="C11" s="64" t="s">
        <v>27</v>
      </c>
      <c r="E11" s="64" t="s">
        <v>112</v>
      </c>
    </row>
    <row r="12" spans="1:48">
      <c r="A12" s="64" t="s">
        <v>7</v>
      </c>
      <c r="C12" s="64" t="s">
        <v>28</v>
      </c>
      <c r="E12" s="64" t="s">
        <v>113</v>
      </c>
    </row>
    <row r="13" spans="1:48">
      <c r="A13" s="64" t="s">
        <v>7</v>
      </c>
      <c r="C13" s="64" t="s">
        <v>42</v>
      </c>
      <c r="E13" s="64" t="s">
        <v>114</v>
      </c>
    </row>
    <row r="14" spans="1:48">
      <c r="A14" s="64" t="s">
        <v>7</v>
      </c>
      <c r="C14" s="64" t="s">
        <v>39</v>
      </c>
      <c r="E14" s="64" t="s">
        <v>115</v>
      </c>
    </row>
    <row r="15" spans="1:48">
      <c r="A15" s="64" t="s">
        <v>7</v>
      </c>
      <c r="C15" s="64" t="s">
        <v>43</v>
      </c>
      <c r="E15" s="64" t="s">
        <v>116</v>
      </c>
    </row>
    <row r="16" spans="1:48">
      <c r="A16" s="64" t="s">
        <v>7</v>
      </c>
      <c r="C16" s="64" t="s">
        <v>44</v>
      </c>
      <c r="E16" s="64" t="s">
        <v>117</v>
      </c>
    </row>
    <row r="17" spans="1:42">
      <c r="A17" s="64" t="s">
        <v>7</v>
      </c>
    </row>
    <row r="18" spans="1:42">
      <c r="A18" s="64" t="s">
        <v>7</v>
      </c>
    </row>
    <row r="21" spans="1:42">
      <c r="M21" s="64" t="s">
        <v>74</v>
      </c>
    </row>
    <row r="23" spans="1:42">
      <c r="E23" s="64" t="s">
        <v>29</v>
      </c>
      <c r="K23" s="64" t="s">
        <v>75</v>
      </c>
      <c r="L23" s="64" t="s">
        <v>76</v>
      </c>
      <c r="M23" s="64" t="s">
        <v>14</v>
      </c>
      <c r="N23" s="64" t="s">
        <v>16</v>
      </c>
      <c r="O23" s="64" t="s">
        <v>30</v>
      </c>
      <c r="P23" s="64" t="s">
        <v>77</v>
      </c>
      <c r="Q23" s="64" t="s">
        <v>31</v>
      </c>
      <c r="R23" s="64" t="s">
        <v>38</v>
      </c>
      <c r="S23" s="64" t="s">
        <v>15</v>
      </c>
      <c r="T23" s="64" t="s">
        <v>78</v>
      </c>
      <c r="U23" s="64" t="s">
        <v>34</v>
      </c>
      <c r="V23" s="64" t="s">
        <v>79</v>
      </c>
      <c r="W23" s="64" t="s">
        <v>80</v>
      </c>
      <c r="X23" s="64" t="s">
        <v>36</v>
      </c>
      <c r="Y23" s="64" t="s">
        <v>12</v>
      </c>
      <c r="Z23" s="64" t="s">
        <v>32</v>
      </c>
      <c r="AA23" s="64" t="s">
        <v>13</v>
      </c>
      <c r="AB23" s="64" t="s">
        <v>37</v>
      </c>
      <c r="AC23" s="64" t="s">
        <v>55</v>
      </c>
      <c r="AD23" s="64" t="s">
        <v>56</v>
      </c>
      <c r="AE23" s="64" t="s">
        <v>81</v>
      </c>
      <c r="AF23" s="64" t="s">
        <v>82</v>
      </c>
      <c r="AG23" s="64" t="s">
        <v>83</v>
      </c>
      <c r="AH23" s="64" t="s">
        <v>84</v>
      </c>
      <c r="AI23" s="64" t="s">
        <v>85</v>
      </c>
      <c r="AJ23" s="64" t="s">
        <v>92</v>
      </c>
      <c r="AK23" s="64" t="s">
        <v>86</v>
      </c>
      <c r="AL23" s="64" t="s">
        <v>87</v>
      </c>
      <c r="AM23" s="64" t="s">
        <v>88</v>
      </c>
      <c r="AN23" s="64" t="s">
        <v>89</v>
      </c>
      <c r="AO23" s="64" t="s">
        <v>90</v>
      </c>
      <c r="AP23" s="64" t="s">
        <v>91</v>
      </c>
    </row>
    <row r="24" spans="1:42">
      <c r="B24" s="64" t="s">
        <v>118</v>
      </c>
      <c r="C24" s="64" t="s">
        <v>48</v>
      </c>
      <c r="E24" s="64" t="s">
        <v>264</v>
      </c>
      <c r="K24" s="64" t="s">
        <v>119</v>
      </c>
      <c r="L24" s="64" t="s">
        <v>120</v>
      </c>
      <c r="M24" s="64" t="s">
        <v>141</v>
      </c>
      <c r="N24" s="64" t="s">
        <v>142</v>
      </c>
      <c r="O24" s="64" t="s">
        <v>143</v>
      </c>
      <c r="P24" s="64" t="s">
        <v>144</v>
      </c>
      <c r="Q24" s="64" t="s">
        <v>145</v>
      </c>
      <c r="R24" s="64" t="s">
        <v>146</v>
      </c>
      <c r="S24" s="64" t="s">
        <v>147</v>
      </c>
      <c r="T24" s="64" t="s">
        <v>148</v>
      </c>
      <c r="U24" s="64" t="s">
        <v>149</v>
      </c>
      <c r="V24" s="64" t="s">
        <v>150</v>
      </c>
      <c r="W24" s="64" t="s">
        <v>121</v>
      </c>
      <c r="X24" s="64" t="s">
        <v>151</v>
      </c>
      <c r="Y24" s="64" t="s">
        <v>152</v>
      </c>
      <c r="Z24" s="64" t="s">
        <v>153</v>
      </c>
      <c r="AA24" s="64" t="s">
        <v>154</v>
      </c>
      <c r="AB24" s="64" t="s">
        <v>155</v>
      </c>
      <c r="AC24" s="64" t="s">
        <v>122</v>
      </c>
      <c r="AD24" s="64" t="s">
        <v>156</v>
      </c>
      <c r="AE24" s="64" t="s">
        <v>157</v>
      </c>
      <c r="AF24" s="64" t="s">
        <v>156</v>
      </c>
      <c r="AG24" s="64" t="s">
        <v>93</v>
      </c>
      <c r="AH24" s="64" t="s">
        <v>158</v>
      </c>
      <c r="AJ24" s="64" t="s">
        <v>94</v>
      </c>
      <c r="AK24" s="64" t="s">
        <v>151</v>
      </c>
      <c r="AL24" s="64" t="s">
        <v>152</v>
      </c>
      <c r="AM24" s="64" t="s">
        <v>159</v>
      </c>
      <c r="AN24" s="64" t="s">
        <v>160</v>
      </c>
      <c r="AO24" s="64" t="s">
        <v>161</v>
      </c>
      <c r="AP24" s="64" t="s">
        <v>162</v>
      </c>
    </row>
    <row r="25" spans="1:42">
      <c r="B25" s="64" t="s">
        <v>123</v>
      </c>
      <c r="C25" s="64" t="s">
        <v>49</v>
      </c>
      <c r="E25" s="64" t="s">
        <v>265</v>
      </c>
      <c r="M25" s="64" t="s">
        <v>163</v>
      </c>
      <c r="N25" s="64" t="s">
        <v>164</v>
      </c>
      <c r="O25" s="64" t="s">
        <v>165</v>
      </c>
      <c r="Q25" s="64" t="s">
        <v>167</v>
      </c>
      <c r="R25" s="64" t="s">
        <v>168</v>
      </c>
      <c r="T25" s="64" t="s">
        <v>173</v>
      </c>
      <c r="U25" s="64" t="s">
        <v>169</v>
      </c>
      <c r="X25" s="64" t="s">
        <v>173</v>
      </c>
      <c r="Y25" s="64" t="s">
        <v>174</v>
      </c>
      <c r="Z25" s="64" t="s">
        <v>175</v>
      </c>
      <c r="AA25" s="64" t="s">
        <v>176</v>
      </c>
      <c r="AB25" s="64" t="s">
        <v>177</v>
      </c>
      <c r="AC25" s="64" t="s">
        <v>124</v>
      </c>
      <c r="AD25" s="64" t="s">
        <v>178</v>
      </c>
      <c r="AH25" s="64" t="s">
        <v>180</v>
      </c>
      <c r="AL25" s="64" t="s">
        <v>259</v>
      </c>
      <c r="AM25" s="64" t="s">
        <v>260</v>
      </c>
    </row>
    <row r="26" spans="1:42">
      <c r="B26" s="64" t="s">
        <v>125</v>
      </c>
      <c r="C26" s="64" t="s">
        <v>50</v>
      </c>
      <c r="E26" s="64" t="s">
        <v>266</v>
      </c>
      <c r="M26" s="64" t="s">
        <v>185</v>
      </c>
      <c r="N26" s="64" t="s">
        <v>186</v>
      </c>
      <c r="O26" s="64" t="s">
        <v>187</v>
      </c>
      <c r="Q26" s="64" t="s">
        <v>189</v>
      </c>
      <c r="R26" s="64" t="s">
        <v>190</v>
      </c>
      <c r="T26" s="64" t="s">
        <v>195</v>
      </c>
      <c r="U26" s="64" t="s">
        <v>191</v>
      </c>
      <c r="X26" s="64" t="s">
        <v>195</v>
      </c>
      <c r="Y26" s="64" t="s">
        <v>196</v>
      </c>
      <c r="Z26" s="64" t="s">
        <v>197</v>
      </c>
      <c r="AA26" s="64" t="s">
        <v>198</v>
      </c>
      <c r="AB26" s="64" t="s">
        <v>199</v>
      </c>
      <c r="AC26" s="64" t="s">
        <v>126</v>
      </c>
      <c r="AD26" s="64" t="s">
        <v>200</v>
      </c>
      <c r="AL26" s="64" t="s">
        <v>261</v>
      </c>
      <c r="AM26" s="64" t="s">
        <v>262</v>
      </c>
    </row>
    <row r="28" spans="1:42">
      <c r="AC28" s="64" t="s">
        <v>127</v>
      </c>
      <c r="AD28" s="64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7F949-83BC-4C68-BE42-D2E5B73D6C8D}">
  <dimension ref="A1:AV28"/>
  <sheetViews>
    <sheetView workbookViewId="0"/>
  </sheetViews>
  <sheetFormatPr defaultRowHeight="15"/>
  <sheetData>
    <row r="1" spans="1:48">
      <c r="A1" s="64" t="s">
        <v>268</v>
      </c>
      <c r="B1" s="64" t="s">
        <v>46</v>
      </c>
      <c r="C1" s="64" t="s">
        <v>7</v>
      </c>
      <c r="D1" s="64" t="s">
        <v>7</v>
      </c>
      <c r="E1" s="64" t="s">
        <v>7</v>
      </c>
      <c r="F1" s="64" t="s">
        <v>7</v>
      </c>
      <c r="G1" s="64" t="s">
        <v>7</v>
      </c>
      <c r="H1" s="64" t="s">
        <v>7</v>
      </c>
      <c r="I1" s="64" t="s">
        <v>7</v>
      </c>
      <c r="J1" s="64" t="s">
        <v>51</v>
      </c>
      <c r="M1" s="64" t="s">
        <v>18</v>
      </c>
      <c r="N1" s="64" t="s">
        <v>18</v>
      </c>
      <c r="O1" s="64" t="s">
        <v>18</v>
      </c>
      <c r="Q1" s="64" t="s">
        <v>18</v>
      </c>
      <c r="R1" s="64" t="s">
        <v>18</v>
      </c>
      <c r="T1" s="64" t="s">
        <v>18</v>
      </c>
      <c r="U1" s="64" t="s">
        <v>18</v>
      </c>
      <c r="V1" s="64" t="s">
        <v>18</v>
      </c>
      <c r="X1" s="64" t="s">
        <v>7</v>
      </c>
      <c r="Y1" s="64" t="s">
        <v>7</v>
      </c>
      <c r="Z1" s="64" t="s">
        <v>18</v>
      </c>
      <c r="AA1" s="64" t="s">
        <v>18</v>
      </c>
      <c r="AB1" s="64" t="s">
        <v>18</v>
      </c>
      <c r="AL1" s="64" t="s">
        <v>18</v>
      </c>
      <c r="AM1" s="64" t="s">
        <v>18</v>
      </c>
      <c r="AU1" s="64" t="s">
        <v>7</v>
      </c>
      <c r="AV1" s="64" t="s">
        <v>7</v>
      </c>
    </row>
    <row r="2" spans="1:48">
      <c r="A2" s="64" t="s">
        <v>7</v>
      </c>
      <c r="D2" s="64" t="s">
        <v>19</v>
      </c>
      <c r="E2" s="64" t="s">
        <v>102</v>
      </c>
    </row>
    <row r="3" spans="1:48">
      <c r="A3" s="64" t="s">
        <v>7</v>
      </c>
      <c r="D3" s="64" t="s">
        <v>22</v>
      </c>
      <c r="E3" s="64" t="s">
        <v>20</v>
      </c>
      <c r="F3" s="64" t="s">
        <v>21</v>
      </c>
      <c r="G3" s="64" t="s">
        <v>23</v>
      </c>
      <c r="H3" s="64" t="s">
        <v>47</v>
      </c>
      <c r="I3" s="64" t="s">
        <v>24</v>
      </c>
    </row>
    <row r="4" spans="1:48">
      <c r="A4" s="64" t="s">
        <v>7</v>
      </c>
      <c r="C4" s="64" t="s">
        <v>11</v>
      </c>
      <c r="D4" s="64" t="s">
        <v>103</v>
      </c>
      <c r="E4" s="64" t="s">
        <v>104</v>
      </c>
      <c r="F4" s="64" t="s">
        <v>263</v>
      </c>
      <c r="G4" s="64" t="s">
        <v>25</v>
      </c>
      <c r="H4" s="64" t="s">
        <v>105</v>
      </c>
    </row>
    <row r="5" spans="1:48">
      <c r="A5" s="64" t="s">
        <v>7</v>
      </c>
      <c r="C5" s="64" t="s">
        <v>10</v>
      </c>
      <c r="D5" s="64" t="s">
        <v>106</v>
      </c>
      <c r="E5" s="64" t="s">
        <v>107</v>
      </c>
      <c r="F5" s="64" t="s">
        <v>263</v>
      </c>
      <c r="G5" s="64" t="s">
        <v>25</v>
      </c>
      <c r="H5" s="64" t="s">
        <v>105</v>
      </c>
      <c r="I5" s="64" t="s">
        <v>108</v>
      </c>
    </row>
    <row r="6" spans="1:48">
      <c r="A6" s="64" t="s">
        <v>7</v>
      </c>
      <c r="C6" s="64" t="s">
        <v>41</v>
      </c>
      <c r="D6" s="64" t="s">
        <v>109</v>
      </c>
      <c r="E6" s="64" t="s">
        <v>110</v>
      </c>
      <c r="F6" s="64" t="s">
        <v>263</v>
      </c>
      <c r="G6" s="64" t="s">
        <v>25</v>
      </c>
      <c r="H6" s="64" t="s">
        <v>105</v>
      </c>
      <c r="I6" s="64" t="s">
        <v>111</v>
      </c>
    </row>
    <row r="7" spans="1:48">
      <c r="A7" s="64" t="s">
        <v>7</v>
      </c>
    </row>
    <row r="8" spans="1:48">
      <c r="A8" s="64" t="s">
        <v>7</v>
      </c>
    </row>
    <row r="9" spans="1:48">
      <c r="A9" s="64" t="s">
        <v>7</v>
      </c>
    </row>
    <row r="10" spans="1:48">
      <c r="A10" s="64" t="s">
        <v>7</v>
      </c>
    </row>
    <row r="11" spans="1:48">
      <c r="A11" s="64" t="s">
        <v>7</v>
      </c>
      <c r="C11" s="64" t="s">
        <v>27</v>
      </c>
      <c r="E11" s="64" t="s">
        <v>112</v>
      </c>
    </row>
    <row r="12" spans="1:48">
      <c r="A12" s="64" t="s">
        <v>7</v>
      </c>
      <c r="C12" s="64" t="s">
        <v>28</v>
      </c>
      <c r="E12" s="64" t="s">
        <v>113</v>
      </c>
    </row>
    <row r="13" spans="1:48">
      <c r="A13" s="64" t="s">
        <v>7</v>
      </c>
      <c r="C13" s="64" t="s">
        <v>42</v>
      </c>
      <c r="E13" s="64" t="s">
        <v>114</v>
      </c>
    </row>
    <row r="14" spans="1:48">
      <c r="A14" s="64" t="s">
        <v>7</v>
      </c>
      <c r="C14" s="64" t="s">
        <v>39</v>
      </c>
      <c r="E14" s="64" t="s">
        <v>115</v>
      </c>
    </row>
    <row r="15" spans="1:48">
      <c r="A15" s="64" t="s">
        <v>7</v>
      </c>
      <c r="C15" s="64" t="s">
        <v>43</v>
      </c>
      <c r="E15" s="64" t="s">
        <v>116</v>
      </c>
    </row>
    <row r="16" spans="1:48">
      <c r="A16" s="64" t="s">
        <v>7</v>
      </c>
      <c r="C16" s="64" t="s">
        <v>44</v>
      </c>
      <c r="E16" s="64" t="s">
        <v>117</v>
      </c>
    </row>
    <row r="17" spans="1:42">
      <c r="A17" s="64" t="s">
        <v>7</v>
      </c>
    </row>
    <row r="18" spans="1:42">
      <c r="A18" s="64" t="s">
        <v>7</v>
      </c>
    </row>
    <row r="21" spans="1:42">
      <c r="M21" s="64" t="s">
        <v>74</v>
      </c>
    </row>
    <row r="23" spans="1:42">
      <c r="E23" s="64" t="s">
        <v>29</v>
      </c>
      <c r="K23" s="64" t="s">
        <v>75</v>
      </c>
      <c r="L23" s="64" t="s">
        <v>76</v>
      </c>
      <c r="M23" s="64" t="s">
        <v>14</v>
      </c>
      <c r="N23" s="64" t="s">
        <v>16</v>
      </c>
      <c r="O23" s="64" t="s">
        <v>30</v>
      </c>
      <c r="P23" s="64" t="s">
        <v>77</v>
      </c>
      <c r="Q23" s="64" t="s">
        <v>31</v>
      </c>
      <c r="R23" s="64" t="s">
        <v>38</v>
      </c>
      <c r="S23" s="64" t="s">
        <v>15</v>
      </c>
      <c r="T23" s="64" t="s">
        <v>78</v>
      </c>
      <c r="U23" s="64" t="s">
        <v>34</v>
      </c>
      <c r="V23" s="64" t="s">
        <v>79</v>
      </c>
      <c r="W23" s="64" t="s">
        <v>80</v>
      </c>
      <c r="X23" s="64" t="s">
        <v>36</v>
      </c>
      <c r="Y23" s="64" t="s">
        <v>12</v>
      </c>
      <c r="Z23" s="64" t="s">
        <v>32</v>
      </c>
      <c r="AA23" s="64" t="s">
        <v>13</v>
      </c>
      <c r="AB23" s="64" t="s">
        <v>37</v>
      </c>
      <c r="AC23" s="64" t="s">
        <v>55</v>
      </c>
      <c r="AD23" s="64" t="s">
        <v>56</v>
      </c>
      <c r="AE23" s="64" t="s">
        <v>81</v>
      </c>
      <c r="AF23" s="64" t="s">
        <v>82</v>
      </c>
      <c r="AG23" s="64" t="s">
        <v>83</v>
      </c>
      <c r="AH23" s="64" t="s">
        <v>84</v>
      </c>
      <c r="AI23" s="64" t="s">
        <v>85</v>
      </c>
      <c r="AJ23" s="64" t="s">
        <v>92</v>
      </c>
      <c r="AK23" s="64" t="s">
        <v>86</v>
      </c>
      <c r="AL23" s="64" t="s">
        <v>87</v>
      </c>
      <c r="AM23" s="64" t="s">
        <v>88</v>
      </c>
      <c r="AN23" s="64" t="s">
        <v>89</v>
      </c>
      <c r="AO23" s="64" t="s">
        <v>90</v>
      </c>
      <c r="AP23" s="64" t="s">
        <v>91</v>
      </c>
    </row>
    <row r="24" spans="1:42">
      <c r="B24" s="64" t="s">
        <v>118</v>
      </c>
      <c r="C24" s="64" t="s">
        <v>48</v>
      </c>
      <c r="E24" s="64" t="s">
        <v>264</v>
      </c>
      <c r="K24" s="64" t="s">
        <v>119</v>
      </c>
      <c r="L24" s="64" t="s">
        <v>120</v>
      </c>
      <c r="M24" s="64" t="s">
        <v>141</v>
      </c>
      <c r="N24" s="64" t="s">
        <v>142</v>
      </c>
      <c r="O24" s="64" t="s">
        <v>143</v>
      </c>
      <c r="P24" s="64" t="s">
        <v>144</v>
      </c>
      <c r="Q24" s="64" t="s">
        <v>145</v>
      </c>
      <c r="R24" s="64" t="s">
        <v>146</v>
      </c>
      <c r="S24" s="64" t="s">
        <v>147</v>
      </c>
      <c r="T24" s="64" t="s">
        <v>148</v>
      </c>
      <c r="U24" s="64" t="s">
        <v>149</v>
      </c>
      <c r="V24" s="64" t="s">
        <v>150</v>
      </c>
      <c r="W24" s="64" t="s">
        <v>121</v>
      </c>
      <c r="X24" s="64" t="s">
        <v>151</v>
      </c>
      <c r="Y24" s="64" t="s">
        <v>152</v>
      </c>
      <c r="Z24" s="64" t="s">
        <v>153</v>
      </c>
      <c r="AA24" s="64" t="s">
        <v>154</v>
      </c>
      <c r="AB24" s="64" t="s">
        <v>155</v>
      </c>
      <c r="AC24" s="64" t="s">
        <v>122</v>
      </c>
      <c r="AD24" s="64" t="s">
        <v>156</v>
      </c>
      <c r="AE24" s="64" t="s">
        <v>157</v>
      </c>
      <c r="AF24" s="64" t="s">
        <v>156</v>
      </c>
      <c r="AG24" s="64" t="s">
        <v>93</v>
      </c>
      <c r="AH24" s="64" t="s">
        <v>158</v>
      </c>
      <c r="AJ24" s="64" t="s">
        <v>94</v>
      </c>
      <c r="AK24" s="64" t="s">
        <v>151</v>
      </c>
      <c r="AL24" s="64" t="s">
        <v>152</v>
      </c>
      <c r="AM24" s="64" t="s">
        <v>159</v>
      </c>
      <c r="AN24" s="64" t="s">
        <v>160</v>
      </c>
      <c r="AO24" s="64" t="s">
        <v>161</v>
      </c>
      <c r="AP24" s="64" t="s">
        <v>162</v>
      </c>
    </row>
    <row r="25" spans="1:42">
      <c r="B25" s="64" t="s">
        <v>123</v>
      </c>
      <c r="C25" s="64" t="s">
        <v>49</v>
      </c>
      <c r="E25" s="64" t="s">
        <v>265</v>
      </c>
      <c r="M25" s="64" t="s">
        <v>163</v>
      </c>
      <c r="N25" s="64" t="s">
        <v>164</v>
      </c>
      <c r="O25" s="64" t="s">
        <v>165</v>
      </c>
      <c r="Q25" s="64" t="s">
        <v>167</v>
      </c>
      <c r="R25" s="64" t="s">
        <v>168</v>
      </c>
      <c r="T25" s="64" t="s">
        <v>173</v>
      </c>
      <c r="U25" s="64" t="s">
        <v>169</v>
      </c>
      <c r="X25" s="64" t="s">
        <v>173</v>
      </c>
      <c r="Y25" s="64" t="s">
        <v>174</v>
      </c>
      <c r="Z25" s="64" t="s">
        <v>175</v>
      </c>
      <c r="AA25" s="64" t="s">
        <v>176</v>
      </c>
      <c r="AB25" s="64" t="s">
        <v>177</v>
      </c>
      <c r="AC25" s="64" t="s">
        <v>124</v>
      </c>
      <c r="AD25" s="64" t="s">
        <v>178</v>
      </c>
      <c r="AH25" s="64" t="s">
        <v>180</v>
      </c>
      <c r="AL25" s="64" t="s">
        <v>259</v>
      </c>
      <c r="AM25" s="64" t="s">
        <v>260</v>
      </c>
    </row>
    <row r="26" spans="1:42">
      <c r="B26" s="64" t="s">
        <v>125</v>
      </c>
      <c r="C26" s="64" t="s">
        <v>50</v>
      </c>
      <c r="E26" s="64" t="s">
        <v>266</v>
      </c>
      <c r="M26" s="64" t="s">
        <v>185</v>
      </c>
      <c r="N26" s="64" t="s">
        <v>186</v>
      </c>
      <c r="O26" s="64" t="s">
        <v>187</v>
      </c>
      <c r="Q26" s="64" t="s">
        <v>189</v>
      </c>
      <c r="R26" s="64" t="s">
        <v>190</v>
      </c>
      <c r="T26" s="64" t="s">
        <v>195</v>
      </c>
      <c r="U26" s="64" t="s">
        <v>191</v>
      </c>
      <c r="X26" s="64" t="s">
        <v>195</v>
      </c>
      <c r="Y26" s="64" t="s">
        <v>196</v>
      </c>
      <c r="Z26" s="64" t="s">
        <v>197</v>
      </c>
      <c r="AA26" s="64" t="s">
        <v>198</v>
      </c>
      <c r="AB26" s="64" t="s">
        <v>199</v>
      </c>
      <c r="AC26" s="64" t="s">
        <v>126</v>
      </c>
      <c r="AD26" s="64" t="s">
        <v>200</v>
      </c>
      <c r="AL26" s="64" t="s">
        <v>261</v>
      </c>
      <c r="AM26" s="64" t="s">
        <v>262</v>
      </c>
    </row>
    <row r="28" spans="1:42">
      <c r="AC28" s="64" t="s">
        <v>127</v>
      </c>
      <c r="AD28" s="64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6C1DE-EAF7-408C-8DF4-817F899FF2FB}">
  <dimension ref="A1:E13"/>
  <sheetViews>
    <sheetView workbookViewId="0"/>
  </sheetViews>
  <sheetFormatPr defaultRowHeight="15"/>
  <sheetData>
    <row r="1" spans="1:5">
      <c r="A1" s="64" t="s">
        <v>272</v>
      </c>
      <c r="B1" s="64" t="s">
        <v>1</v>
      </c>
      <c r="C1" s="64" t="s">
        <v>2</v>
      </c>
      <c r="D1" s="64" t="s">
        <v>3</v>
      </c>
    </row>
    <row r="2" spans="1:5">
      <c r="B2" s="64" t="s">
        <v>19</v>
      </c>
      <c r="C2" s="64" t="s">
        <v>4</v>
      </c>
    </row>
    <row r="3" spans="1:5">
      <c r="A3" s="64" t="s">
        <v>0</v>
      </c>
      <c r="B3" s="64" t="s">
        <v>5</v>
      </c>
      <c r="C3" s="64" t="s">
        <v>269</v>
      </c>
    </row>
    <row r="4" spans="1:5">
      <c r="A4" s="64" t="s">
        <v>0</v>
      </c>
      <c r="B4" s="64" t="s">
        <v>6</v>
      </c>
      <c r="C4" s="64" t="s">
        <v>270</v>
      </c>
    </row>
    <row r="5" spans="1:5">
      <c r="A5" s="64" t="s">
        <v>0</v>
      </c>
      <c r="B5" s="64" t="s">
        <v>26</v>
      </c>
      <c r="C5" s="64" t="s">
        <v>95</v>
      </c>
      <c r="D5" s="64" t="s">
        <v>96</v>
      </c>
      <c r="E5" s="64" t="s">
        <v>45</v>
      </c>
    </row>
    <row r="8" spans="1:5">
      <c r="A8" s="64" t="s">
        <v>8</v>
      </c>
      <c r="C8" s="64" t="s">
        <v>97</v>
      </c>
    </row>
    <row r="9" spans="1:5">
      <c r="A9" s="64" t="s">
        <v>9</v>
      </c>
      <c r="C9" s="64" t="s">
        <v>98</v>
      </c>
    </row>
    <row r="10" spans="1:5">
      <c r="B10" s="64" t="s">
        <v>42</v>
      </c>
      <c r="C10" s="64" t="s">
        <v>99</v>
      </c>
    </row>
    <row r="11" spans="1:5">
      <c r="B11" s="64" t="s">
        <v>39</v>
      </c>
      <c r="C11" s="64" t="s">
        <v>99</v>
      </c>
    </row>
    <row r="12" spans="1:5">
      <c r="B12" s="64" t="s">
        <v>43</v>
      </c>
      <c r="C12" s="64" t="s">
        <v>100</v>
      </c>
    </row>
    <row r="13" spans="1:5">
      <c r="B13" s="64" t="s">
        <v>44</v>
      </c>
      <c r="C13" s="64" t="s">
        <v>101</v>
      </c>
      <c r="D13" s="64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2025-05-06T05:21:00Z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