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569D26EF-D1F1-4342-8ED0-9BB0E3AF07A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J24" i="2"/>
  <c r="AK24" i="2"/>
  <c r="E25" i="2"/>
  <c r="K25" i="2"/>
  <c r="L25" i="2"/>
  <c r="O25" i="2"/>
  <c r="P25" i="2"/>
  <c r="R25" i="2"/>
  <c r="S25" i="2"/>
  <c r="T25" i="2"/>
  <c r="X25" i="2"/>
  <c r="Y25" i="2"/>
  <c r="Z25" i="2"/>
  <c r="AA25" i="2"/>
  <c r="AD25" i="2"/>
  <c r="AG25" i="2"/>
  <c r="AH25" i="2"/>
  <c r="AJ25" i="2"/>
  <c r="AK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AJ26" i="2"/>
  <c r="AK26" i="2"/>
  <c r="E27" i="2"/>
  <c r="K27" i="2"/>
  <c r="L27" i="2"/>
  <c r="O27" i="2"/>
  <c r="R27" i="2"/>
  <c r="S27" i="2"/>
  <c r="T27" i="2"/>
  <c r="V27" i="2"/>
  <c r="Y27" i="2"/>
  <c r="Z27" i="2"/>
  <c r="AA27" i="2"/>
  <c r="AB27" i="2"/>
  <c r="AC27" i="2"/>
  <c r="AD27" i="2"/>
  <c r="E28" i="2"/>
  <c r="K28" i="2"/>
  <c r="L28" i="2"/>
  <c r="O28" i="2"/>
  <c r="R28" i="2"/>
  <c r="S28" i="2"/>
  <c r="T28" i="2"/>
  <c r="V28" i="2"/>
  <c r="Y28" i="2"/>
  <c r="Z28" i="2"/>
  <c r="AA28" i="2"/>
  <c r="AB28" i="2"/>
  <c r="AC28" i="2"/>
  <c r="AD28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5" i="2" l="1"/>
  <c r="B28" i="2"/>
  <c r="D4" i="2"/>
  <c r="E4" i="2" s="1"/>
  <c r="I6" i="2"/>
  <c r="D6" i="2"/>
  <c r="D5" i="2"/>
  <c r="I5" i="2"/>
  <c r="C8" i="1"/>
  <c r="E5" i="2" l="1"/>
  <c r="E6" i="2"/>
  <c r="B27" i="2"/>
  <c r="B26" i="2"/>
  <c r="B24" i="2"/>
</calcChain>
</file>

<file path=xl/sharedStrings.xml><?xml version="1.0" encoding="utf-8"?>
<sst xmlns="http://schemas.openxmlformats.org/spreadsheetml/2006/main" count="1014" uniqueCount="331">
  <si>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</si>
  <si>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</si>
  <si>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</si>
  <si>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</si>
  <si>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</si>
  <si>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</si>
  <si>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</si>
  <si>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</si>
  <si>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</si>
  <si>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</si>
  <si>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</si>
  <si>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</si>
  <si>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</si>
  <si>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</si>
  <si>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</si>
  <si>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</si>
  <si>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</si>
  <si>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</si>
  <si>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</si>
  <si>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</si>
  <si>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</si>
  <si>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</si>
  <si>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</si>
  <si>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</si>
  <si>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</si>
  <si>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</si>
  <si>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</si>
  <si>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</si>
  <si>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</si>
  <si>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</si>
  <si>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</si>
  <si>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</si>
  <si>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</si>
  <si>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</si>
  <si>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</si>
  <si>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</si>
  <si>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</si>
  <si>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</si>
  <si>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</si>
  <si>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</si>
  <si>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</si>
  <si>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</si>
  <si>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</si>
  <si>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</si>
  <si>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</si>
  <si>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</si>
  <si>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</si>
  <si>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</si>
  <si>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</si>
  <si>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</si>
  <si>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</si>
  <si>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</si>
  <si>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</si>
  <si>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</si>
  <si>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</si>
  <si>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</si>
  <si>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</si>
  <si>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</si>
  <si>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</si>
  <si>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</si>
  <si>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</si>
  <si>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</si>
  <si>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</si>
  <si>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</si>
  <si>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</si>
  <si>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</si>
  <si>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</si>
  <si>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</si>
  <si>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</si>
  <si>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</si>
  <si>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</si>
  <si>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</si>
  <si>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</si>
  <si>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</si>
  <si>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</si>
  <si>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</si>
  <si>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</si>
  <si>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</si>
  <si>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</si>
  <si>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</si>
  <si>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</si>
  <si>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</si>
  <si>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</si>
  <si>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</si>
  <si>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</si>
  <si>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</si>
  <si>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</si>
  <si>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</si>
  <si>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</si>
  <si>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</si>
  <si>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</si>
  <si>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</si>
  <si>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</si>
  <si>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</si>
  <si>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</si>
  <si>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</si>
  <si>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</si>
  <si>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</si>
  <si>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</si>
  <si>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</si>
  <si>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</si>
  <si>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</si>
  <si>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</si>
  <si>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</si>
  <si>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</si>
  <si>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</si>
  <si>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</si>
  <si>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</si>
  <si>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</si>
  <si>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</si>
  <si>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</si>
  <si>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</si>
  <si>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</si>
  <si>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</si>
  <si>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</si>
  <si>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</si>
  <si>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</si>
  <si>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</si>
  <si>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</si>
  <si>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</si>
  <si>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</si>
  <si>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</si>
  <si>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</si>
  <si>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</si>
  <si>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</si>
  <si>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</si>
  <si>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</si>
  <si>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</si>
  <si>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</si>
  <si>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</si>
  <si>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</si>
  <si>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</si>
  <si>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</si>
  <si>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</si>
  <si>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</si>
  <si>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</si>
  <si>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</si>
  <si>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</si>
  <si>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</si>
  <si>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</si>
  <si>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</si>
  <si>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</si>
  <si>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</si>
  <si>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</si>
  <si>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</si>
  <si>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</si>
  <si>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=MONTH(N28)</t>
  </si>
  <si>
    <t>=YEAR(N28)</t>
  </si>
  <si>
    <t>=IF(K29="","Hide","Show")</t>
  </si>
  <si>
    <t>=IF(K30="","Hide","Show")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</si>
  <si>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</si>
  <si>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</si>
  <si>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</si>
  <si>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</si>
  <si>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</si>
  <si>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</si>
  <si>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</si>
  <si>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</si>
  <si>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</si>
  <si>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</si>
  <si>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</si>
  <si>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</si>
  <si>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</si>
  <si>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</si>
  <si>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</si>
  <si>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</si>
  <si>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</si>
  <si>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</si>
  <si>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</si>
  <si>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</si>
  <si>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</si>
  <si>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</si>
  <si>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</si>
  <si>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</si>
  <si>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</si>
  <si>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</si>
  <si>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</si>
  <si>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</si>
  <si>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</si>
  <si>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</si>
  <si>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</si>
  <si>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</si>
  <si>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</si>
  <si>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</si>
  <si>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</si>
  <si>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</si>
  <si>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</si>
  <si>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</si>
  <si>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</si>
  <si>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</si>
  <si>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</si>
  <si>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</si>
  <si>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</si>
  <si>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</si>
  <si>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</si>
  <si>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</si>
  <si>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</si>
  <si>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</si>
  <si>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</si>
  <si>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</si>
  <si>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</si>
  <si>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</si>
  <si>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</si>
  <si>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</si>
  <si>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</si>
  <si>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</si>
  <si>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</si>
  <si>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</si>
  <si>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</si>
  <si>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</si>
  <si>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</si>
  <si>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</si>
  <si>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</si>
  <si>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</si>
  <si>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</si>
  <si>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</si>
  <si>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</si>
  <si>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</si>
  <si>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</si>
  <si>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</si>
  <si>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</si>
  <si>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</si>
  <si>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</si>
  <si>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</si>
  <si>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</si>
  <si>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</si>
  <si>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</si>
  <si>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</si>
  <si>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</si>
  <si>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</si>
  <si>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</si>
  <si>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</si>
  <si>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</si>
  <si>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</si>
  <si>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</si>
  <si>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</si>
  <si>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</si>
  <si>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</si>
  <si>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</si>
  <si>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</si>
  <si>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</si>
  <si>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</si>
  <si>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</si>
  <si>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</si>
  <si>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</si>
  <si>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</si>
  <si>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</si>
  <si>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</si>
  <si>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</si>
  <si>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</si>
  <si>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</si>
  <si>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</si>
  <si>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</si>
  <si>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</si>
  <si>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</si>
  <si>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</si>
  <si>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</si>
  <si>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</si>
  <si>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</si>
  <si>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</si>
  <si>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</si>
  <si>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</si>
  <si>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</si>
  <si>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</si>
  <si>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</si>
  <si>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</si>
  <si>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=IFERROR(NF($E28,"U_PONo"),"-")</t>
  </si>
  <si>
    <t>=IFERROR(NF($E28,"U_PODate"),"-")</t>
  </si>
  <si>
    <t>=IFERROR(NF($E28,"DOCdate"),"-")</t>
  </si>
  <si>
    <t>=SUM(N28-V28)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</si>
  <si>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</si>
  <si>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</si>
  <si>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</si>
  <si>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</si>
  <si>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</si>
  <si>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</si>
  <si>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</si>
  <si>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</si>
  <si>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</si>
  <si>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</si>
  <si>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</si>
  <si>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</si>
  <si>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</si>
  <si>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</si>
  <si>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</si>
  <si>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</si>
  <si>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</si>
  <si>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</si>
  <si>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</si>
  <si>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</si>
  <si>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</si>
  <si>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</si>
  <si>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</si>
  <si>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</si>
  <si>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</si>
  <si>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</si>
  <si>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</si>
  <si>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</si>
  <si>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</si>
  <si>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</si>
  <si>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</si>
  <si>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</si>
  <si>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</si>
  <si>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</si>
  <si>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</si>
  <si>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</si>
  <si>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</si>
  <si>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</si>
  <si>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</si>
  <si>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=IFERROR(NF($E30,"ADDRESS2"),"-")</t>
  </si>
  <si>
    <t>="'CW0080-SGD','CY0036-SGD','CW0080-SGD','CS0167-SGD','CS0200-SGD','CG0164-SGD'"</t>
  </si>
  <si>
    <t>="01/02/2025"</t>
  </si>
  <si>
    <t>="28/02/2025"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</si>
  <si>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</si>
  <si>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</si>
  <si>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</si>
  <si>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="""UICACS"","""",""SQL="",""2=DOCNUM"",""33038055"",""14=CUSTREF"",""2025100306"",""14=U_CUSTREF"",""2025100306"",""15=DOCDATE"",""26/2/2025"",""15=TAXDATE"",""26/2/2025"",""14=CARDCODE"",""CS0167-SGD"",""14=CARDNAME"",""ST LUKE'S HOSPITAL"",""14=ITEMCODE"",""MSEP2-27380GLP"",""14=ITEMNAME"",""MS"&amp;" OFFICE STANDARD 2024 SLNG LTSC"",""10=QUANTITY"",""2.000000"",""14=U_PONO"","""",""15=U_PODATE"",""25/2/2025"",""10=U_TLINTCOS"",""0.000000"",""2=SLPCODE"",""132"",""14=SLPNAME"",""E0001-CS"",""14=MEMO"",""WENDY KUM CHIOU SZE"",""14=CONTACTNAME"",""JULIETTE LIM"",""10=LINETOTAL"",""898.920"&amp;"000"",""14=U_ENR"","""",""14=U_MSENR"",""S7138270"",""14=U_MSPCN"",""B816AA67"",""14=ADDRESS2"",""ST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</si>
  <si>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="""UICACS"","""",""SQL="",""2=DOCNUM"",""33038096"",""14=CUSTREF"",""7569002067"",""14=U_CUSTREF"",""7569002067"",""15=DOCDATE"",""27/2/2025"",""15=TAXDATE"",""27/2/2025"",""14=CARDCODE"",""CI1252-SGD"",""14=CARDNAME"",""NATIONAL HEALTHCARE GROUP POLYCLINICS"",""14=ITEMCODE"",""MSEP2-24969GLP"&amp;""",""14=ITEMNAME"",""MS WIN SERVER STANDARD CORE 2025 SLNG 16L"",""10=QUANTITY"",""1.000000"",""14=U_PONO"",""955512"",""15=U_PODATE"",""27/2/2025"",""10=U_TLINTCOS"",""0.000000"",""2=SLPCODE"",""132"",""14=SLPNAME"",""E0001-CS"",""14=MEMO"",""WENDY KUM CHIOU SZE"",""14=CONTACTNAME"",""E-IN"&amp;"VOICE"",""10=LINETOTAL"",""1059.490000"",""14=U_ENR"","""",""14=U_MSENR"",""S7138270"",""14=U_MSPCN"",""45018483"",""14=ADDRESS2"",""JANICE LAI HWEE LING_x000D_NATIONAL HEALTHCARE GROUP (POLYCLINICS) 3 FUSIONOPOLIS LINK,  SINGAPORE 138543_x000D_JANICE LAI HWEE LING_x000D_TEL: _x000D_FAX: _x000D_EMAIL: JA"&amp;"NICE_HL_LAI@NHGP.COM.SG"""</t>
  </si>
  <si>
    <t>="""UICACS"","""",""SQL="",""2=DOCNUM"",""33038160"",""14=CUSTREF"",""2025100350"",""14=U_CUSTREF"",""2025100350"",""15=DOCDATE"",""28/2/2025"",""15=TAXDATE"",""28/2/2025"",""14=CARDCODE"",""CS0167-SGD"",""14=CARDNAME"",""ST LUKE'S HOSPITAL"",""14=ITEMCODE"",""MSEP2-27380GLP"",""14=ITEMNAME"",""MS"&amp;" OFFICE STANDARD 2024 SLNG LTSC"",""10=QUANTITY"",""10.000000"",""14=U_PONO"",""955556"",""15=U_PODATE"",""28/2/2025"",""10=U_TLINTCOS"",""0.000000"",""2=SLPCODE"",""132"",""14=SLPNAME"",""E0001-CS"",""14=MEMO"",""WENDY KUM CHIOU SZE"",""14=CONTACTNAME"",""JULIETTE LIM"",""10=LINETOTAL"","""&amp;"4494.600000"",""14=U_ENR"","""",""14=U_MSENR"",""S7138270"",""14=U_MSPCN"",""B816AA67"",""14=ADDRESS2"",""ST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t>
  </si>
  <si>
    <t>="""UICACS"","""",""SQL="",""2=DOCNUM"",""33038174"",""14=CUSTREF"",""7570000277"",""14=U_CUSTREF"",""7570000277"",""15=DOCDATE"",""28/2/2025"",""15=TAXDATE"",""28/2/2025"",""14=CARDCODE"",""CN0026-SGD"",""14=CARDNAME"",""NATIONAL HEALTHCARE GROUP PTE LTD"",""14=ITEMCODE"",""MS7JQ-00353GLP"",""1"&amp;"4=ITEMNAME"",""MS SQL SERVER ENTERPRISE CORE SLNG LSA 2L"",""10=QUANTITY"",""6.000000"",""14=U_PONO"",""955562"",""15=U_PODATE"",""28/2/2025"",""10=U_TLINTCOS"",""0.000000"",""2=SLPCODE"",""132"",""14=SLPNAME"",""E0001-CS"",""14=MEMO"",""WENDY KUM CHIOU SZE"",""14=CONTACTNAME"",""E-INVOIC"&amp;"E(AP DIRECT)"",""10=LINETOTAL"",""119289.480000"",""14=U_ENR"","""",""14=U_MSENR"",""S7138270"",""14=U_MSPCN"",""45018483"",""14=ADDRESS2"",""ONG CHUI HAR_x000D_NATIONAL HEALTHCARE GROUP PTE LTD 3 FUSIONOPOLIS LINK, LEVEL03-08, NEXUS@ONE-NORTH, SINGAPORE 138543_x000D_ONG CHUI HAR_x000D_TEL: _x000D_"&amp;"FAX: _x000D_EMAIL: ong.chui.har@synapxe.sg"""</t>
  </si>
  <si>
    <t>=IFERROR(NF($E29,"CONTACTNAME"),"-")</t>
  </si>
  <si>
    <t>=IFERROR(NF($E29,"U_PODATE"),"-")</t>
  </si>
  <si>
    <t>=IFERROR(NF($E29,"U_PONO"),"-")</t>
  </si>
  <si>
    <t>=IFERROR(NF($E30,"CONTACTNAME"),"-")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</si>
  <si>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</si>
  <si>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</si>
  <si>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</si>
  <si>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</si>
  <si>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</si>
  <si>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PERPETUAL LICENSE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</si>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</sst>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  <xf numFmtId="14" fontId="11" fillId="3" borderId="0" xfId="0" applyNumberFormat="1" applyFont="1" applyFill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313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"01/02/2025"</f>
        <v>01/02/2025</v>
      </c>
    </row>
    <row r="4" spans="1:5">
      <c r="A4" s="1" t="s">
        <v>0</v>
      </c>
      <c r="B4" s="4" t="s">
        <v>6</v>
      </c>
      <c r="C4" s="5" t="str">
        <f>"28/02/2025"</f>
        <v>28/02/2025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01/Feb/2025..28/Feb/2025</v>
      </c>
    </row>
    <row r="9" spans="1:5">
      <c r="A9" s="1" t="s">
        <v>9</v>
      </c>
      <c r="C9" s="3" t="str">
        <f>TEXT($C$3,"yyyyMMdd") &amp; ".." &amp; TEXT($C$4,"yyyyMMdd")</f>
        <v>20250201..20250228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D77D-6A4E-4C4A-B504-5C33A0F935C3}">
  <dimension ref="A1:AP32"/>
  <sheetViews>
    <sheetView workbookViewId="0"/>
  </sheetViews>
  <sheetFormatPr defaultRowHeight="15"/>
  <sheetData>
    <row r="1" spans="1:33">
      <c r="A1" s="68" t="s">
        <v>328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A25" s="68" t="s">
        <v>137</v>
      </c>
      <c r="B25" s="68" t="s">
        <v>132</v>
      </c>
      <c r="C25" s="68" t="s">
        <v>48</v>
      </c>
      <c r="E25" s="68" t="s">
        <v>316</v>
      </c>
      <c r="K25" s="68" t="s">
        <v>138</v>
      </c>
      <c r="L25" s="68" t="s">
        <v>139</v>
      </c>
      <c r="M25" s="68" t="s">
        <v>177</v>
      </c>
      <c r="N25" s="68" t="s">
        <v>178</v>
      </c>
      <c r="O25" s="68" t="s">
        <v>179</v>
      </c>
      <c r="P25" s="68" t="s">
        <v>210</v>
      </c>
      <c r="R25" s="68" t="s">
        <v>180</v>
      </c>
      <c r="S25" s="68" t="s">
        <v>181</v>
      </c>
      <c r="T25" s="68" t="s">
        <v>183</v>
      </c>
      <c r="U25" s="68" t="s">
        <v>211</v>
      </c>
      <c r="V25" s="68" t="s">
        <v>212</v>
      </c>
      <c r="W25" s="68" t="s">
        <v>213</v>
      </c>
      <c r="X25" s="68" t="s">
        <v>214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215</v>
      </c>
      <c r="AF25" s="68" t="s">
        <v>188</v>
      </c>
      <c r="AG25" s="68" t="s">
        <v>96</v>
      </c>
      <c r="AH25" s="68" t="s">
        <v>190</v>
      </c>
      <c r="AI25" s="68" t="s">
        <v>95</v>
      </c>
      <c r="AJ25" s="68" t="s">
        <v>97</v>
      </c>
      <c r="AK25" s="68" t="s">
        <v>216</v>
      </c>
      <c r="AL25" s="68" t="s">
        <v>217</v>
      </c>
      <c r="AM25" s="68" t="s">
        <v>218</v>
      </c>
      <c r="AN25" s="68" t="s">
        <v>219</v>
      </c>
      <c r="AO25" s="68" t="s">
        <v>220</v>
      </c>
      <c r="AP25" s="68" t="s">
        <v>221</v>
      </c>
    </row>
    <row r="26" spans="1:42">
      <c r="A26" s="68" t="s">
        <v>137</v>
      </c>
      <c r="B26" s="68" t="s">
        <v>134</v>
      </c>
      <c r="C26" s="68" t="s">
        <v>48</v>
      </c>
      <c r="E26" s="68" t="s">
        <v>317</v>
      </c>
      <c r="K26" s="68" t="s">
        <v>140</v>
      </c>
      <c r="L26" s="68" t="s">
        <v>141</v>
      </c>
      <c r="M26" s="68" t="s">
        <v>193</v>
      </c>
      <c r="N26" s="68" t="s">
        <v>194</v>
      </c>
      <c r="O26" s="68" t="s">
        <v>195</v>
      </c>
      <c r="P26" s="68" t="s">
        <v>222</v>
      </c>
      <c r="R26" s="68" t="s">
        <v>196</v>
      </c>
      <c r="S26" s="68" t="s">
        <v>197</v>
      </c>
      <c r="T26" s="68" t="s">
        <v>199</v>
      </c>
      <c r="U26" s="68" t="s">
        <v>223</v>
      </c>
      <c r="V26" s="68" t="s">
        <v>224</v>
      </c>
      <c r="W26" s="68" t="s">
        <v>225</v>
      </c>
      <c r="X26" s="68" t="s">
        <v>226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227</v>
      </c>
      <c r="AF26" s="68" t="s">
        <v>204</v>
      </c>
      <c r="AG26" s="68" t="s">
        <v>96</v>
      </c>
      <c r="AH26" s="68" t="s">
        <v>206</v>
      </c>
      <c r="AI26" s="68" t="s">
        <v>95</v>
      </c>
      <c r="AJ26" s="68" t="s">
        <v>97</v>
      </c>
      <c r="AK26" s="68" t="s">
        <v>228</v>
      </c>
      <c r="AL26" s="68" t="s">
        <v>229</v>
      </c>
      <c r="AM26" s="68" t="s">
        <v>230</v>
      </c>
      <c r="AN26" s="68" t="s">
        <v>231</v>
      </c>
      <c r="AO26" s="68" t="s">
        <v>232</v>
      </c>
      <c r="AP26" s="68" t="s">
        <v>233</v>
      </c>
    </row>
    <row r="27" spans="1:42">
      <c r="A27" s="68" t="s">
        <v>137</v>
      </c>
      <c r="B27" s="68" t="s">
        <v>142</v>
      </c>
      <c r="C27" s="68" t="s">
        <v>48</v>
      </c>
      <c r="E27" s="68" t="s">
        <v>318</v>
      </c>
      <c r="K27" s="68" t="s">
        <v>143</v>
      </c>
      <c r="L27" s="68" t="s">
        <v>144</v>
      </c>
      <c r="M27" s="68" t="s">
        <v>234</v>
      </c>
      <c r="N27" s="68" t="s">
        <v>235</v>
      </c>
      <c r="O27" s="68" t="s">
        <v>236</v>
      </c>
      <c r="P27" s="68" t="s">
        <v>237</v>
      </c>
      <c r="R27" s="68" t="s">
        <v>238</v>
      </c>
      <c r="S27" s="68" t="s">
        <v>239</v>
      </c>
      <c r="T27" s="68" t="s">
        <v>240</v>
      </c>
      <c r="U27" s="68" t="s">
        <v>241</v>
      </c>
      <c r="V27" s="68" t="s">
        <v>242</v>
      </c>
      <c r="W27" s="68" t="s">
        <v>243</v>
      </c>
      <c r="X27" s="68" t="s">
        <v>244</v>
      </c>
      <c r="Y27" s="68" t="s">
        <v>245</v>
      </c>
      <c r="Z27" s="68" t="s">
        <v>246</v>
      </c>
      <c r="AA27" s="68" t="s">
        <v>247</v>
      </c>
      <c r="AB27" s="68" t="s">
        <v>248</v>
      </c>
      <c r="AC27" s="68" t="s">
        <v>249</v>
      </c>
      <c r="AD27" s="68" t="s">
        <v>250</v>
      </c>
      <c r="AE27" s="68" t="s">
        <v>251</v>
      </c>
      <c r="AF27" s="68" t="s">
        <v>250</v>
      </c>
      <c r="AG27" s="68" t="s">
        <v>96</v>
      </c>
      <c r="AH27" s="68" t="s">
        <v>252</v>
      </c>
      <c r="AI27" s="68" t="s">
        <v>95</v>
      </c>
      <c r="AJ27" s="68" t="s">
        <v>97</v>
      </c>
      <c r="AK27" s="68" t="s">
        <v>253</v>
      </c>
      <c r="AL27" s="68" t="s">
        <v>254</v>
      </c>
      <c r="AM27" s="68" t="s">
        <v>255</v>
      </c>
      <c r="AN27" s="68" t="s">
        <v>256</v>
      </c>
      <c r="AO27" s="68" t="s">
        <v>257</v>
      </c>
      <c r="AP27" s="68" t="s">
        <v>258</v>
      </c>
    </row>
    <row r="28" spans="1:42">
      <c r="A28" s="68" t="s">
        <v>137</v>
      </c>
      <c r="B28" s="68" t="s">
        <v>145</v>
      </c>
      <c r="C28" s="68" t="s">
        <v>48</v>
      </c>
      <c r="E28" s="68" t="s">
        <v>319</v>
      </c>
      <c r="K28" s="68" t="s">
        <v>146</v>
      </c>
      <c r="L28" s="68" t="s">
        <v>147</v>
      </c>
      <c r="M28" s="68" t="s">
        <v>259</v>
      </c>
      <c r="N28" s="68" t="s">
        <v>260</v>
      </c>
      <c r="O28" s="68" t="s">
        <v>261</v>
      </c>
      <c r="P28" s="68" t="s">
        <v>262</v>
      </c>
      <c r="R28" s="68" t="s">
        <v>263</v>
      </c>
      <c r="S28" s="68" t="s">
        <v>264</v>
      </c>
      <c r="T28" s="68" t="s">
        <v>265</v>
      </c>
      <c r="U28" s="68" t="s">
        <v>266</v>
      </c>
      <c r="V28" s="68" t="s">
        <v>267</v>
      </c>
      <c r="W28" s="68" t="s">
        <v>268</v>
      </c>
      <c r="X28" s="68" t="s">
        <v>269</v>
      </c>
      <c r="Y28" s="68" t="s">
        <v>270</v>
      </c>
      <c r="Z28" s="68" t="s">
        <v>271</v>
      </c>
      <c r="AA28" s="68" t="s">
        <v>272</v>
      </c>
      <c r="AB28" s="68" t="s">
        <v>273</v>
      </c>
      <c r="AC28" s="68" t="s">
        <v>274</v>
      </c>
      <c r="AD28" s="68" t="s">
        <v>275</v>
      </c>
      <c r="AE28" s="68" t="s">
        <v>276</v>
      </c>
      <c r="AF28" s="68" t="s">
        <v>275</v>
      </c>
      <c r="AG28" s="68" t="s">
        <v>96</v>
      </c>
      <c r="AH28" s="68" t="s">
        <v>277</v>
      </c>
      <c r="AI28" s="68" t="s">
        <v>95</v>
      </c>
      <c r="AJ28" s="68" t="s">
        <v>97</v>
      </c>
      <c r="AK28" s="68" t="s">
        <v>278</v>
      </c>
      <c r="AL28" s="68" t="s">
        <v>279</v>
      </c>
      <c r="AM28" s="68" t="s">
        <v>280</v>
      </c>
      <c r="AN28" s="68" t="s">
        <v>281</v>
      </c>
      <c r="AO28" s="68" t="s">
        <v>282</v>
      </c>
      <c r="AP28" s="68" t="s">
        <v>283</v>
      </c>
    </row>
    <row r="29" spans="1:42">
      <c r="B29" s="68" t="s">
        <v>148</v>
      </c>
      <c r="C29" s="68" t="s">
        <v>49</v>
      </c>
      <c r="E29" s="68" t="s">
        <v>133</v>
      </c>
      <c r="K29" s="68" t="s">
        <v>284</v>
      </c>
      <c r="L29" s="68" t="s">
        <v>285</v>
      </c>
      <c r="O29" s="68" t="s">
        <v>286</v>
      </c>
      <c r="R29" s="68" t="s">
        <v>287</v>
      </c>
      <c r="S29" s="68" t="s">
        <v>288</v>
      </c>
      <c r="T29" s="68" t="s">
        <v>290</v>
      </c>
      <c r="V29" s="68" t="s">
        <v>289</v>
      </c>
      <c r="Y29" s="68" t="s">
        <v>290</v>
      </c>
      <c r="Z29" s="68" t="s">
        <v>291</v>
      </c>
      <c r="AA29" s="68" t="s">
        <v>292</v>
      </c>
      <c r="AB29" s="68" t="s">
        <v>293</v>
      </c>
      <c r="AC29" s="68" t="s">
        <v>294</v>
      </c>
      <c r="AD29" s="68" t="s">
        <v>295</v>
      </c>
      <c r="AE29" s="68" t="s">
        <v>320</v>
      </c>
      <c r="AF29" s="68" t="s">
        <v>296</v>
      </c>
      <c r="AG29" s="68" t="s">
        <v>321</v>
      </c>
      <c r="AH29" s="68" t="s">
        <v>322</v>
      </c>
    </row>
    <row r="30" spans="1:42">
      <c r="B30" s="68" t="s">
        <v>149</v>
      </c>
      <c r="C30" s="68" t="s">
        <v>50</v>
      </c>
      <c r="E30" s="68" t="s">
        <v>135</v>
      </c>
      <c r="K30" s="68" t="s">
        <v>297</v>
      </c>
      <c r="L30" s="68" t="s">
        <v>298</v>
      </c>
      <c r="O30" s="68" t="s">
        <v>299</v>
      </c>
      <c r="R30" s="68" t="s">
        <v>300</v>
      </c>
      <c r="S30" s="68" t="s">
        <v>301</v>
      </c>
      <c r="T30" s="68" t="s">
        <v>303</v>
      </c>
      <c r="V30" s="68" t="s">
        <v>302</v>
      </c>
      <c r="Y30" s="68" t="s">
        <v>303</v>
      </c>
      <c r="Z30" s="68" t="s">
        <v>304</v>
      </c>
      <c r="AA30" s="68" t="s">
        <v>305</v>
      </c>
      <c r="AB30" s="68" t="s">
        <v>306</v>
      </c>
      <c r="AC30" s="68" t="s">
        <v>307</v>
      </c>
      <c r="AD30" s="68" t="s">
        <v>308</v>
      </c>
      <c r="AE30" s="68" t="s">
        <v>323</v>
      </c>
      <c r="AF30" s="68" t="s">
        <v>309</v>
      </c>
      <c r="AG30" s="68" t="s">
        <v>324</v>
      </c>
      <c r="AH30" s="68" t="s">
        <v>325</v>
      </c>
    </row>
    <row r="32" spans="1:42">
      <c r="AC32" s="68" t="s">
        <v>326</v>
      </c>
      <c r="AD32" s="68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7"/>
  <sheetViews>
    <sheetView tabSelected="1" topLeftCell="K19" zoomScale="85" zoomScaleNormal="85" workbookViewId="0">
      <selection activeCell="AD41" sqref="AD41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1.85546875" style="18" customWidth="1"/>
    <col min="16" max="16" width="9.7109375" style="18" bestFit="1" customWidth="1"/>
    <col min="17" max="17" width="4.28515625" style="18" customWidth="1"/>
    <col min="18" max="18" width="11.85546875" style="4" bestFit="1" customWidth="1"/>
    <col min="19" max="19" width="13.7109375" style="4" customWidth="1"/>
    <col min="20" max="20" width="15.140625" style="4" bestFit="1" customWidth="1"/>
    <col min="21" max="21" width="10.140625" style="4" customWidth="1"/>
    <col min="22" max="22" width="10.7109375" style="47" bestFit="1" customWidth="1"/>
    <col min="23" max="23" width="9.85546875" style="8" bestFit="1" customWidth="1"/>
    <col min="24" max="24" width="10.570312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7.5703125" style="4" bestFit="1" customWidth="1"/>
    <col min="30" max="30" width="28.28515625" style="4" customWidth="1"/>
    <col min="31" max="31" width="11.28515625" style="37" bestFit="1" customWidth="1"/>
    <col min="32" max="32" width="14.85546875" style="37" customWidth="1"/>
    <col min="33" max="33" width="9.140625" style="4"/>
    <col min="34" max="34" width="15.5703125" style="4" customWidth="1"/>
    <col min="35" max="35" width="15.7109375" style="4" customWidth="1"/>
    <col min="36" max="36" width="15.28515625" style="4" customWidth="1"/>
    <col min="37" max="37" width="9.140625" style="4" customWidth="1"/>
    <col min="38" max="38" width="15" style="4" customWidth="1"/>
    <col min="39" max="16384" width="9.140625" style="4"/>
  </cols>
  <sheetData>
    <row r="1" spans="1:32" s="1" customFormat="1" hidden="1">
      <c r="A1" s="1" t="s">
        <v>315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E1" s="36"/>
      <c r="AF1" s="36"/>
    </row>
    <row r="2" spans="1:32" hidden="1">
      <c r="A2" s="1" t="s">
        <v>7</v>
      </c>
      <c r="D2" s="4" t="s">
        <v>19</v>
      </c>
      <c r="E2" s="4" t="str">
        <f>Option!$C$2</f>
        <v>UICACS</v>
      </c>
    </row>
    <row r="3" spans="1:3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2" hidden="1">
      <c r="A7" s="1" t="s">
        <v>7</v>
      </c>
    </row>
    <row r="8" spans="1:32" hidden="1">
      <c r="A8" s="1" t="s">
        <v>7</v>
      </c>
      <c r="K8" s="9"/>
    </row>
    <row r="9" spans="1:32" hidden="1">
      <c r="A9" s="1" t="s">
        <v>7</v>
      </c>
      <c r="K9" s="9"/>
    </row>
    <row r="10" spans="1:32" hidden="1">
      <c r="A10" s="1" t="s">
        <v>7</v>
      </c>
    </row>
    <row r="11" spans="1:32" hidden="1">
      <c r="A11" s="1" t="s">
        <v>7</v>
      </c>
      <c r="C11" s="4" t="s">
        <v>27</v>
      </c>
      <c r="E11" s="4" t="str">
        <f>Option!$C$9</f>
        <v>20250201..20250228</v>
      </c>
      <c r="K11" s="9"/>
    </row>
    <row r="12" spans="1:32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2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2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2" hidden="1">
      <c r="A15" s="1" t="s">
        <v>7</v>
      </c>
      <c r="C15" s="4" t="s">
        <v>43</v>
      </c>
      <c r="E15" s="4" t="str">
        <f>Option!$C$12</f>
        <v>'MS'</v>
      </c>
      <c r="AC15" s="16"/>
    </row>
    <row r="16" spans="1:32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1" hidden="1">
      <c r="A17" s="1" t="s">
        <v>7</v>
      </c>
    </row>
    <row r="18" spans="1:41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E18" s="38"/>
      <c r="AF18" s="38"/>
    </row>
    <row r="20" spans="1:41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</row>
    <row r="21" spans="1:41" s="42" customFormat="1" ht="18.75">
      <c r="A21" s="41"/>
      <c r="B21" s="41"/>
      <c r="I21" s="43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44"/>
      <c r="AF21" s="44"/>
    </row>
    <row r="22" spans="1:41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</row>
    <row r="23" spans="1:41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70" t="s">
        <v>330</v>
      </c>
      <c r="V23" s="62" t="s">
        <v>17</v>
      </c>
      <c r="W23" s="54" t="s">
        <v>81</v>
      </c>
      <c r="X23" s="54" t="s">
        <v>82</v>
      </c>
      <c r="Y23" s="63" t="s">
        <v>36</v>
      </c>
      <c r="Z23" s="63" t="s">
        <v>12</v>
      </c>
      <c r="AA23" s="61" t="s">
        <v>32</v>
      </c>
      <c r="AB23" s="61" t="s">
        <v>13</v>
      </c>
      <c r="AC23" s="53" t="s">
        <v>85</v>
      </c>
      <c r="AD23" s="53" t="s">
        <v>86</v>
      </c>
      <c r="AE23" s="54" t="s">
        <v>87</v>
      </c>
      <c r="AF23" s="54" t="s">
        <v>88</v>
      </c>
      <c r="AG23" s="54" t="s">
        <v>89</v>
      </c>
      <c r="AH23" s="54" t="s">
        <v>90</v>
      </c>
      <c r="AI23" s="54" t="s">
        <v>91</v>
      </c>
      <c r="AJ23" s="54" t="s">
        <v>92</v>
      </c>
      <c r="AK23" s="55" t="s">
        <v>93</v>
      </c>
      <c r="AL23" s="55" t="s">
        <v>94</v>
      </c>
    </row>
    <row r="24" spans="1:41">
      <c r="B24" s="1" t="str">
        <f>IF(K24="","Hide","Show")</f>
        <v>Show</v>
      </c>
      <c r="C24" s="4" t="s">
        <v>48</v>
      </c>
      <c r="E24" s="13" t="str">
        <f>"""UICACS"","""",""SQL="",""2=DOCNUM"",""33038041"",""14=CUSTREF"",""2025100291"",""14=U_CUSTREF"",""2025100291"",""15=DOCDATE"",""24/2/2025"",""15=TAXDATE"",""24/2/2025"",""14=CARDCODE"",""CS0167-SGD"",""14=CARDNAME"",""ST LUKE'S HOSPITAL"",""14=ITEMCODE"",""MSEP2-27380GLP"",""14=ITEMNAME"",""MS"&amp;" OFFICE STANDARD 2024 SLNG LTSC"",""10=QUANTITY"",""1.000000"",""14=U_PONO"",""955421"",""15=U_PODATE"",""21/2/2025"",""10=U_TLINTCOS"",""0.000000"",""2=SLPCODE"",""132"",""14=SLPNAME"",""E0001-CS"",""14=MEMO"",""WENDY KUM CHIOU SZE"",""14=CONTACTNAME"",""JULIETTE LIM"",""10=LINETOTAL"",""4"&amp;"49.460000"",""14=U_ENR"","""",""14=U_MSENR"",""S7138270"",""14=U_MSPCN"",""B816AA67"",""14=ADDRESS2"",""ST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juliettelim@stluke.or"&amp;"g.sg"""</f>
        <v>"UICACS","","SQL=","2=DOCNUM","33038041","14=CUSTREF","2025100291","14=U_CUSTREF","2025100291","15=DOCDATE","24/2/2025","15=TAXDATE","24/2/2025","14=CARDCODE","CS0167-SGD","14=CARDNAME","ST LUKE'S HOSPITAL","14=ITEMCODE","MSEP2-27380GLP","14=ITEMNAME","MS OFFICE STANDARD 2024 SLNG LTSC","10=QUANTITY","1.000000","14=U_PONO","955421","15=U_PODATE","21/2/2025","10=U_TLINTCOS","0.000000","2=SLPCODE","132","14=SLPNAME","E0001-CS","14=MEMO","WENDY KUM CHIOU SZE","14=CONTACTNAME","JULIETTE LIM","10=LINETOTAL","449.460000","14=U_ENR","","14=U_MSENR","S7138270","14=U_MSPCN","B816AA67","14=ADDRESS2","ST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2</v>
      </c>
      <c r="L24" s="22">
        <f>YEAR(N24)</f>
        <v>2025</v>
      </c>
      <c r="M24" s="4">
        <v>33038041</v>
      </c>
      <c r="N24" s="40">
        <v>45712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"2025100291"</f>
        <v>2025100291</v>
      </c>
      <c r="U24" s="47" t="str">
        <f>"955421"</f>
        <v>955421</v>
      </c>
      <c r="V24" s="47">
        <v>45709</v>
      </c>
      <c r="W24" s="47">
        <v>45712</v>
      </c>
      <c r="X24" s="65">
        <f>SUM(N24-V24)</f>
        <v>3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5">
        <v>1</v>
      </c>
      <c r="AC24" s="40" t="s">
        <v>96</v>
      </c>
      <c r="AD24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4" s="64" t="s">
        <v>95</v>
      </c>
      <c r="AF24" s="64" t="s">
        <v>97</v>
      </c>
      <c r="AG24" s="3" t="str">
        <f>"MSEP2-27380GLP"</f>
        <v>MSEP2-27380GLP</v>
      </c>
      <c r="AH24" s="3" t="str">
        <f>"MS OFFICE STANDARD 2024 SLNG LTSC"</f>
        <v>MS OFFICE STANDARD 2024 SLNG LTSC</v>
      </c>
      <c r="AI24" s="3" t="s">
        <v>329</v>
      </c>
      <c r="AJ24" s="22" t="str">
        <f>"-"</f>
        <v>-</v>
      </c>
      <c r="AK24" s="22" t="str">
        <f>"-"</f>
        <v>-</v>
      </c>
      <c r="AL24" s="3"/>
    </row>
    <row r="25" spans="1:41">
      <c r="A25" s="1" t="s">
        <v>137</v>
      </c>
      <c r="B25" s="1" t="str">
        <f t="shared" ref="B25:B26" si="0">IF(K25="","Hide","Show")</f>
        <v>Show</v>
      </c>
      <c r="C25" s="4" t="s">
        <v>48</v>
      </c>
      <c r="E25" s="13" t="str">
        <f>"""UICACS"","""",""SQL="",""2=DOCNUM"",""33038055"",""14=CUSTREF"",""2025100306"",""14=U_CUSTREF"",""2025100306"",""15=DOCDATE"",""26/2/2025"",""15=TAXDATE"",""26/2/2025"",""14=CARDCODE"",""CS0167-SGD"",""14=CARDNAME"",""ST LUKE'S HOSPITAL"",""14=ITEMCODE"",""MSEP2-27380GLP"",""14=ITEMNAME"",""MS"&amp;" OFFICE STANDARD 2024 SLNG LTSC"",""10=QUANTITY"",""2.000000"",""14=U_PONO"","""",""15=U_PODATE"",""25/2/2025"",""10=U_TLINTCOS"",""0.000000"",""2=SLPCODE"",""132"",""14=SLPNAME"",""E0001-CS"",""14=MEMO"",""WENDY KUM CHIOU SZE"",""14=CONTACTNAME"",""JULIETTE LIM"",""10=LINETOTAL"",""898.920"&amp;"000"",""14=U_ENR"","""",""14=U_MSENR"",""S7138270"",""14=U_MSPCN"",""B816AA67"",""14=ADDRESS2"",""ST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"UICACS","","SQL=","2=DOCNUM","33038055","14=CUSTREF","2025100306","14=U_CUSTREF","2025100306","15=DOCDATE","26/2/2025","15=TAXDATE","26/2/2025","14=CARDCODE","CS0167-SGD","14=CARDNAME","ST LUKE'S HOSPITAL","14=ITEMCODE","MSEP2-27380GLP","14=ITEMNAME","MS OFFICE STANDARD 2024 SLNG LTSC","10=QUANTITY","2.000000","14=U_PONO","","15=U_PODATE","25/2/2025","10=U_TLINTCOS","0.000000","2=SLPCODE","132","14=SLPNAME","E0001-CS","14=MEMO","WENDY KUM CHIOU SZE","14=CONTACTNAME","JULIETTE LIM","10=LINETOTAL","898.920000","14=U_ENR","","14=U_MSENR","S7138270","14=U_MSPCN","B816AA67","14=ADDRESS2","ST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2</v>
      </c>
      <c r="L25" s="22">
        <f>YEAR(N25)</f>
        <v>2025</v>
      </c>
      <c r="M25" s="4">
        <v>33038055</v>
      </c>
      <c r="N25" s="40">
        <v>45714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"2025100306"</f>
        <v>2025100306</v>
      </c>
      <c r="U25" s="65">
        <v>955458</v>
      </c>
      <c r="V25" s="47">
        <v>45713</v>
      </c>
      <c r="W25" s="47">
        <v>45714</v>
      </c>
      <c r="X25" s="65">
        <f>SUM(N25-V25)</f>
        <v>1</v>
      </c>
      <c r="Y25" s="52" t="str">
        <f>"MSEP2-27380GLP"</f>
        <v>MSEP2-27380GLP</v>
      </c>
      <c r="Z25" s="52" t="str">
        <f>"MS OFFICE STANDARD 2024 SLNG LTSC"</f>
        <v>MS OFFICE STANDARD 2024 SLNG LTSC</v>
      </c>
      <c r="AA25" s="52" t="str">
        <f>"WENDY KUM CHIOU SZE"</f>
        <v>WENDY KUM CHIOU SZE</v>
      </c>
      <c r="AB25" s="65">
        <v>2</v>
      </c>
      <c r="AC25" s="40" t="s">
        <v>96</v>
      </c>
      <c r="AD25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5" s="64" t="s">
        <v>95</v>
      </c>
      <c r="AF25" s="64" t="s">
        <v>97</v>
      </c>
      <c r="AG25" s="3" t="str">
        <f>"MSEP2-27380GLP"</f>
        <v>MSEP2-27380GLP</v>
      </c>
      <c r="AH25" s="3" t="str">
        <f>"MS OFFICE STANDARD 2024 SLNG LTSC"</f>
        <v>MS OFFICE STANDARD 2024 SLNG LTSC</v>
      </c>
      <c r="AI25" s="3" t="s">
        <v>329</v>
      </c>
      <c r="AJ25" s="22" t="str">
        <f>"-"</f>
        <v>-</v>
      </c>
      <c r="AK25" s="22" t="str">
        <f>"-"</f>
        <v>-</v>
      </c>
      <c r="AL25" s="3"/>
    </row>
    <row r="26" spans="1:41">
      <c r="A26" s="1" t="s">
        <v>137</v>
      </c>
      <c r="B26" s="1" t="str">
        <f t="shared" si="0"/>
        <v>Show</v>
      </c>
      <c r="C26" s="4" t="s">
        <v>48</v>
      </c>
      <c r="E26" s="13" t="str">
        <f>"""UICACS"","""",""SQL="",""2=DOCNUM"",""33038160"",""14=CUSTREF"",""2025100350"",""14=U_CUSTREF"",""2025100350"",""15=DOCDATE"",""28/2/2025"",""15=TAXDATE"",""28/2/2025"",""14=CARDCODE"",""CS0167-SGD"",""14=CARDNAME"",""ST LUKE'S HOSPITAL"",""14=ITEMCODE"",""MSEP2-27380GLP"",""14=ITEMNAME"",""MS"&amp;" OFFICE STANDARD 2024 SLNG LTSC"",""10=QUANTITY"",""10.000000"",""14=U_PONO"",""955556"",""15=U_PODATE"",""28/2/2025"",""10=U_TLINTCOS"",""0.000000"",""2=SLPCODE"",""132"",""14=SLPNAME"",""E0001-CS"",""14=MEMO"",""WENDY KUM CHIOU SZE"",""14=CONTACTNAME"",""JULIETTE LIM"",""10=LINETOTAL"","""&amp;"4494.600000"",""14=U_ENR"","""",""14=U_MSENR"",""S7138270"",""14=U_MSPCN"",""B816AA67"",""14=ADDRESS2"",""ST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f>
        <v>"UICACS","","SQL=","2=DOCNUM","33038160","14=CUSTREF","2025100350","14=U_CUSTREF","2025100350","15=DOCDATE","28/2/2025","15=TAXDATE","28/2/2025","14=CARDCODE","CS0167-SGD","14=CARDNAME","ST LUKE'S HOSPITAL","14=ITEMCODE","MSEP2-27380GLP","14=ITEMNAME","MS OFFICE STANDARD 2024 SLNG LTSC","10=QUANTITY","10.000000","14=U_PONO","955556","15=U_PODATE","28/2/2025","10=U_TLINTCOS","0.000000","2=SLPCODE","132","14=SLPNAME","E0001-CS","14=MEMO","WENDY KUM CHIOU SZE","14=CONTACTNAME","JULIETTE LIM","10=LINETOTAL","4494.600000","14=U_ENR","","14=U_MSENR","S7138270","14=U_MSPCN","B816AA67","14=ADDRESS2","ST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6" s="22">
        <f>MONTH(N26)</f>
        <v>2</v>
      </c>
      <c r="L26" s="22">
        <f>YEAR(N26)</f>
        <v>2025</v>
      </c>
      <c r="M26" s="4">
        <v>33038160</v>
      </c>
      <c r="N26" s="40">
        <v>45716</v>
      </c>
      <c r="O26" s="22" t="str">
        <f>"S7138270"</f>
        <v>S7138270</v>
      </c>
      <c r="P26" s="22" t="str">
        <f>"B816AA67"</f>
        <v>B816AA67</v>
      </c>
      <c r="Q26" s="22"/>
      <c r="R26" s="22" t="str">
        <f>"CS0167-SGD"</f>
        <v>CS0167-SGD</v>
      </c>
      <c r="S26" s="4" t="str">
        <f>"ST LUKE'S HOSPITAL"</f>
        <v>ST LUKE'S HOSPITAL</v>
      </c>
      <c r="T26" s="22" t="str">
        <f>"2025100350"</f>
        <v>2025100350</v>
      </c>
      <c r="U26" s="47" t="str">
        <f>"955556"</f>
        <v>955556</v>
      </c>
      <c r="V26" s="47">
        <v>45716</v>
      </c>
      <c r="W26" s="47">
        <v>45716</v>
      </c>
      <c r="X26" s="65">
        <f>SUM(N26-V26)</f>
        <v>0</v>
      </c>
      <c r="Y26" s="52" t="str">
        <f>"MSEP2-27380GLP"</f>
        <v>MSEP2-27380GLP</v>
      </c>
      <c r="Z26" s="52" t="str">
        <f>"MS OFFICE STANDARD 2024 SLNG LTSC"</f>
        <v>MS OFFICE STANDARD 2024 SLNG LTSC</v>
      </c>
      <c r="AA26" s="52" t="str">
        <f>"WENDY KUM CHIOU SZE"</f>
        <v>WENDY KUM CHIOU SZE</v>
      </c>
      <c r="AB26" s="65">
        <v>10</v>
      </c>
      <c r="AC26" s="40" t="s">
        <v>96</v>
      </c>
      <c r="AD26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6" s="64" t="s">
        <v>95</v>
      </c>
      <c r="AF26" s="64" t="s">
        <v>97</v>
      </c>
      <c r="AG26" s="3" t="str">
        <f>"MSEP2-27380GLP"</f>
        <v>MSEP2-27380GLP</v>
      </c>
      <c r="AH26" s="3" t="str">
        <f>"MS OFFICE STANDARD 2024 SLNG LTSC"</f>
        <v>MS OFFICE STANDARD 2024 SLNG LTSC</v>
      </c>
      <c r="AI26" s="3" t="s">
        <v>329</v>
      </c>
      <c r="AJ26" s="22" t="str">
        <f>"-"</f>
        <v>-</v>
      </c>
      <c r="AK26" s="22" t="str">
        <f>"-"</f>
        <v>-</v>
      </c>
      <c r="AL26" s="3"/>
    </row>
    <row r="27" spans="1:41" hidden="1">
      <c r="B27" s="1" t="str">
        <f>IF(K27="","Hide","Show")</f>
        <v>Hide</v>
      </c>
      <c r="C27" s="4" t="s">
        <v>49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5" t="str">
        <f>""</f>
        <v/>
      </c>
      <c r="AD27" s="4" t="str">
        <f>""</f>
        <v/>
      </c>
      <c r="AE27" s="39"/>
      <c r="AF27" s="39"/>
    </row>
    <row r="28" spans="1:41" hidden="1">
      <c r="B28" s="1" t="str">
        <f>IF(K28="","Hide","Show")</f>
        <v>Hide</v>
      </c>
      <c r="C28" s="4" t="s">
        <v>50</v>
      </c>
      <c r="E28" s="13" t="str">
        <f>""</f>
        <v/>
      </c>
      <c r="K28" s="4" t="str">
        <f>""</f>
        <v/>
      </c>
      <c r="L28" s="40" t="str">
        <f>""</f>
        <v/>
      </c>
      <c r="M28" s="40"/>
      <c r="N28" s="40"/>
      <c r="O28" s="4" t="str">
        <f>""</f>
        <v/>
      </c>
      <c r="P28" s="4"/>
      <c r="Q28" s="4"/>
      <c r="R28" s="4" t="str">
        <f>""</f>
        <v/>
      </c>
      <c r="S28" s="4" t="str">
        <f>""</f>
        <v/>
      </c>
      <c r="T28" s="4" t="str">
        <f>""</f>
        <v/>
      </c>
      <c r="V28" s="47" t="str">
        <f>""</f>
        <v/>
      </c>
      <c r="W28" s="51"/>
      <c r="X28" s="51"/>
      <c r="Y28" s="4" t="str">
        <f>""</f>
        <v/>
      </c>
      <c r="Z28" s="4" t="str">
        <f>""</f>
        <v/>
      </c>
      <c r="AA28" s="4" t="str">
        <f>""</f>
        <v/>
      </c>
      <c r="AB28" s="20" t="str">
        <f>""</f>
        <v/>
      </c>
      <c r="AC28" s="5" t="str">
        <f>""</f>
        <v/>
      </c>
      <c r="AD28" s="4" t="str">
        <f>""</f>
        <v/>
      </c>
      <c r="AE28" s="39"/>
      <c r="AF28" s="39"/>
    </row>
    <row r="29" spans="1:41">
      <c r="AC29" s="5"/>
      <c r="AE29" s="39"/>
      <c r="AF29" s="39"/>
    </row>
    <row r="30" spans="1:41">
      <c r="AM30" s="16"/>
    </row>
    <row r="31" spans="1:41">
      <c r="AN31" s="16"/>
    </row>
    <row r="32" spans="1:41">
      <c r="AO32" s="16"/>
    </row>
    <row r="33" spans="42:46">
      <c r="AP33" s="16"/>
    </row>
    <row r="34" spans="42:46">
      <c r="AQ34" s="16"/>
    </row>
    <row r="35" spans="42:46">
      <c r="AR35" s="16"/>
    </row>
    <row r="36" spans="42:46">
      <c r="AS36" s="16"/>
    </row>
    <row r="37" spans="42:46">
      <c r="AT37" s="16"/>
    </row>
  </sheetData>
  <sortState xmlns:xlrd2="http://schemas.microsoft.com/office/spreadsheetml/2017/richdata2" ref="K24:AF392">
    <sortCondition ref="R24:R394"/>
  </sortState>
  <mergeCells count="1">
    <mergeCell ref="K21:A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68" t="s">
        <v>150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68" t="s">
        <v>150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68" t="s">
        <v>151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177</v>
      </c>
      <c r="L25" s="68" t="s">
        <v>178</v>
      </c>
      <c r="O25" s="68" t="s">
        <v>179</v>
      </c>
      <c r="R25" s="68" t="s">
        <v>180</v>
      </c>
      <c r="S25" s="68" t="s">
        <v>181</v>
      </c>
      <c r="T25" s="68" t="s">
        <v>182</v>
      </c>
      <c r="V25" s="68" t="s">
        <v>183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189</v>
      </c>
      <c r="AF25" s="68" t="s">
        <v>190</v>
      </c>
      <c r="AG25" s="68" t="s">
        <v>191</v>
      </c>
      <c r="AH25" s="68" t="s">
        <v>192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193</v>
      </c>
      <c r="L26" s="68" t="s">
        <v>194</v>
      </c>
      <c r="O26" s="68" t="s">
        <v>195</v>
      </c>
      <c r="R26" s="68" t="s">
        <v>196</v>
      </c>
      <c r="S26" s="68" t="s">
        <v>197</v>
      </c>
      <c r="T26" s="68" t="s">
        <v>198</v>
      </c>
      <c r="V26" s="68" t="s">
        <v>199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205</v>
      </c>
      <c r="AF26" s="68" t="s">
        <v>206</v>
      </c>
      <c r="AG26" s="68" t="s">
        <v>207</v>
      </c>
      <c r="AH26" s="68" t="s">
        <v>208</v>
      </c>
    </row>
    <row r="28" spans="1:42">
      <c r="AC28" s="68" t="s">
        <v>136</v>
      </c>
      <c r="AD28" s="68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68" t="s">
        <v>151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152</v>
      </c>
      <c r="N24" s="68" t="s">
        <v>153</v>
      </c>
      <c r="O24" s="68" t="s">
        <v>154</v>
      </c>
      <c r="P24" s="68" t="s">
        <v>155</v>
      </c>
      <c r="R24" s="68" t="s">
        <v>156</v>
      </c>
      <c r="S24" s="68" t="s">
        <v>157</v>
      </c>
      <c r="T24" s="68" t="s">
        <v>158</v>
      </c>
      <c r="U24" s="68" t="s">
        <v>159</v>
      </c>
      <c r="V24" s="68" t="s">
        <v>160</v>
      </c>
      <c r="W24" s="68" t="s">
        <v>161</v>
      </c>
      <c r="X24" s="68" t="s">
        <v>162</v>
      </c>
      <c r="Y24" s="68" t="s">
        <v>163</v>
      </c>
      <c r="Z24" s="68" t="s">
        <v>164</v>
      </c>
      <c r="AA24" s="68" t="s">
        <v>165</v>
      </c>
      <c r="AB24" s="68" t="s">
        <v>166</v>
      </c>
      <c r="AC24" s="68" t="s">
        <v>167</v>
      </c>
      <c r="AD24" s="68" t="s">
        <v>168</v>
      </c>
      <c r="AE24" s="68" t="s">
        <v>169</v>
      </c>
      <c r="AF24" s="68" t="s">
        <v>168</v>
      </c>
      <c r="AG24" s="68" t="s">
        <v>96</v>
      </c>
      <c r="AH24" s="68" t="s">
        <v>170</v>
      </c>
      <c r="AI24" s="68" t="s">
        <v>95</v>
      </c>
      <c r="AJ24" s="68" t="s">
        <v>97</v>
      </c>
      <c r="AK24" s="68" t="s">
        <v>171</v>
      </c>
      <c r="AL24" s="68" t="s">
        <v>172</v>
      </c>
      <c r="AM24" s="68" t="s">
        <v>173</v>
      </c>
      <c r="AN24" s="68" t="s">
        <v>174</v>
      </c>
      <c r="AO24" s="68" t="s">
        <v>175</v>
      </c>
      <c r="AP24" s="68" t="s">
        <v>176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177</v>
      </c>
      <c r="L25" s="68" t="s">
        <v>178</v>
      </c>
      <c r="O25" s="68" t="s">
        <v>179</v>
      </c>
      <c r="R25" s="68" t="s">
        <v>180</v>
      </c>
      <c r="S25" s="68" t="s">
        <v>181</v>
      </c>
      <c r="T25" s="68" t="s">
        <v>182</v>
      </c>
      <c r="V25" s="68" t="s">
        <v>183</v>
      </c>
      <c r="Y25" s="68" t="s">
        <v>182</v>
      </c>
      <c r="Z25" s="68" t="s">
        <v>184</v>
      </c>
      <c r="AA25" s="68" t="s">
        <v>185</v>
      </c>
      <c r="AB25" s="68" t="s">
        <v>186</v>
      </c>
      <c r="AC25" s="68" t="s">
        <v>187</v>
      </c>
      <c r="AD25" s="68" t="s">
        <v>188</v>
      </c>
      <c r="AE25" s="68" t="s">
        <v>189</v>
      </c>
      <c r="AF25" s="68" t="s">
        <v>190</v>
      </c>
      <c r="AG25" s="68" t="s">
        <v>191</v>
      </c>
      <c r="AH25" s="68" t="s">
        <v>192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193</v>
      </c>
      <c r="L26" s="68" t="s">
        <v>194</v>
      </c>
      <c r="O26" s="68" t="s">
        <v>195</v>
      </c>
      <c r="R26" s="68" t="s">
        <v>196</v>
      </c>
      <c r="S26" s="68" t="s">
        <v>197</v>
      </c>
      <c r="T26" s="68" t="s">
        <v>198</v>
      </c>
      <c r="V26" s="68" t="s">
        <v>199</v>
      </c>
      <c r="Y26" s="68" t="s">
        <v>198</v>
      </c>
      <c r="Z26" s="68" t="s">
        <v>200</v>
      </c>
      <c r="AA26" s="68" t="s">
        <v>201</v>
      </c>
      <c r="AB26" s="68" t="s">
        <v>202</v>
      </c>
      <c r="AC26" s="68" t="s">
        <v>203</v>
      </c>
      <c r="AD26" s="68" t="s">
        <v>204</v>
      </c>
      <c r="AE26" s="68" t="s">
        <v>205</v>
      </c>
      <c r="AF26" s="68" t="s">
        <v>206</v>
      </c>
      <c r="AG26" s="68" t="s">
        <v>207</v>
      </c>
      <c r="AH26" s="68" t="s">
        <v>208</v>
      </c>
    </row>
    <row r="28" spans="1:42">
      <c r="AC28" s="68" t="s">
        <v>136</v>
      </c>
      <c r="AD28" s="68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61DA-AE60-4FEB-B5ED-790513526E6D}">
  <dimension ref="A1:E26"/>
  <sheetViews>
    <sheetView workbookViewId="0"/>
  </sheetViews>
  <sheetFormatPr defaultRowHeight="15"/>
  <sheetData>
    <row r="1" spans="1:5">
      <c r="A1" s="68" t="s">
        <v>314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311</v>
      </c>
    </row>
    <row r="4" spans="1:5">
      <c r="A4" s="68" t="s">
        <v>0</v>
      </c>
      <c r="B4" s="68" t="s">
        <v>6</v>
      </c>
      <c r="C4" s="68" t="s">
        <v>312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310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2025-03-04T09:58:57Z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