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8_{D73EF8A6-3DF4-459C-8678-4476E0DB8F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2" l="1"/>
  <c r="E24" i="2"/>
  <c r="K24" i="2"/>
  <c r="L24" i="2"/>
  <c r="O24" i="2"/>
  <c r="P24" i="2"/>
  <c r="R24" i="2"/>
  <c r="S24" i="2"/>
  <c r="T24" i="2"/>
  <c r="U24" i="2"/>
  <c r="Y24" i="2"/>
  <c r="Z24" i="2"/>
  <c r="AA24" i="2"/>
  <c r="AC24" i="2"/>
  <c r="AE24" i="2"/>
  <c r="AH24" i="2"/>
  <c r="AI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I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I26" i="2"/>
  <c r="E27" i="2"/>
  <c r="K27" i="2"/>
  <c r="B27" i="2" s="1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I27" i="2"/>
  <c r="E28" i="2"/>
  <c r="K28" i="2"/>
  <c r="L28" i="2"/>
  <c r="O28" i="2"/>
  <c r="P28" i="2"/>
  <c r="R28" i="2"/>
  <c r="S28" i="2"/>
  <c r="T28" i="2"/>
  <c r="U28" i="2"/>
  <c r="X28" i="2"/>
  <c r="Y28" i="2"/>
  <c r="Z28" i="2"/>
  <c r="AA28" i="2"/>
  <c r="AC28" i="2"/>
  <c r="AE28" i="2"/>
  <c r="AH28" i="2"/>
  <c r="AI28" i="2"/>
  <c r="AM28" i="2"/>
  <c r="E29" i="2"/>
  <c r="K29" i="2"/>
  <c r="L29" i="2"/>
  <c r="O29" i="2"/>
  <c r="Q29" i="2"/>
  <c r="R29" i="2"/>
  <c r="S29" i="2"/>
  <c r="T29" i="2"/>
  <c r="Y29" i="2"/>
  <c r="Z29" i="2"/>
  <c r="AA29" i="2"/>
  <c r="AB29" i="2"/>
  <c r="AC29" i="2"/>
  <c r="AE29" i="2"/>
  <c r="AF29" i="2"/>
  <c r="AG29" i="2"/>
  <c r="E30" i="2"/>
  <c r="K30" i="2"/>
  <c r="L30" i="2"/>
  <c r="O30" i="2"/>
  <c r="Q30" i="2"/>
  <c r="R30" i="2"/>
  <c r="S30" i="2"/>
  <c r="T30" i="2"/>
  <c r="Y30" i="2"/>
  <c r="Z30" i="2"/>
  <c r="AA30" i="2"/>
  <c r="AB30" i="2"/>
  <c r="AC30" i="2"/>
  <c r="AF30" i="2"/>
  <c r="AG30" i="2"/>
  <c r="D5" i="1"/>
  <c r="B9" i="17"/>
  <c r="B8" i="17"/>
  <c r="B7" i="17"/>
  <c r="E13" i="2"/>
  <c r="E12" i="2"/>
  <c r="H6" i="2"/>
  <c r="H5" i="2"/>
  <c r="H4" i="2"/>
  <c r="E2" i="2"/>
  <c r="D15" i="1"/>
  <c r="D14" i="1"/>
  <c r="D13" i="1"/>
  <c r="C13" i="1" s="1"/>
  <c r="E16" i="2" s="1"/>
  <c r="C12" i="1"/>
  <c r="E15" i="2" s="1"/>
  <c r="C11" i="1"/>
  <c r="E14" i="2" s="1"/>
  <c r="C10" i="1"/>
  <c r="C5" i="1"/>
  <c r="C4" i="1"/>
  <c r="C3" i="1"/>
  <c r="C9" i="1" s="1"/>
  <c r="E11" i="2" s="1"/>
  <c r="B25" i="2" l="1"/>
  <c r="B26" i="2"/>
  <c r="D4" i="2"/>
  <c r="E4" i="2" s="1"/>
  <c r="D6" i="2"/>
  <c r="D5" i="2"/>
  <c r="I6" i="2"/>
  <c r="I5" i="2"/>
  <c r="C8" i="1"/>
  <c r="E6" i="2" l="1"/>
  <c r="B28" i="2"/>
  <c r="E5" i="2"/>
  <c r="B24" i="2" l="1"/>
  <c r="B30" i="2"/>
  <c r="B29" i="2"/>
</calcChain>
</file>

<file path=xl/sharedStrings.xml><?xml version="1.0" encoding="utf-8"?>
<sst xmlns="http://schemas.openxmlformats.org/spreadsheetml/2006/main" count="1068" uniqueCount="319">
  <si>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</si>
  <si>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</si>
  <si>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</si>
  <si>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</si>
  <si>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</si>
  <si>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</si>
  <si>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</si>
  <si>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</si>
  <si>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</si>
  <si>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</si>
  <si>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</si>
  <si>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</si>
  <si>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</si>
  <si>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</si>
  <si>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</si>
  <si>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</si>
  <si>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</si>
  <si>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</si>
  <si>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</si>
  <si>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</si>
  <si>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</si>
  <si>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</si>
  <si>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</si>
  <si>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</si>
  <si>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</si>
  <si>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</si>
  <si>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</si>
  <si>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</si>
  <si>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</si>
  <si>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</si>
  <si>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</si>
  <si>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</si>
  <si>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</si>
  <si>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</si>
  <si>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</si>
  <si>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</si>
  <si>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</si>
  <si>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</si>
  <si>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</si>
  <si>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</si>
  <si>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</si>
  <si>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</si>
  <si>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</si>
  <si>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</si>
  <si>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</si>
  <si>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</si>
  <si>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</si>
  <si>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</si>
  <si>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</si>
  <si>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</si>
  <si>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</si>
  <si>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</si>
  <si>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</si>
  <si>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</si>
  <si>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</si>
  <si>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</si>
  <si>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</si>
  <si>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</si>
  <si>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</si>
  <si>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</si>
  <si>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</si>
  <si>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</si>
  <si>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</si>
  <si>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</si>
  <si>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</si>
  <si>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</si>
  <si>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</si>
  <si>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</si>
  <si>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</si>
  <si>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</si>
  <si>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</si>
  <si>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</si>
  <si>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</si>
  <si>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</si>
  <si>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</si>
  <si>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</si>
  <si>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</si>
  <si>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</si>
  <si>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</si>
  <si>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</si>
  <si>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</si>
  <si>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</si>
  <si>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</si>
  <si>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</si>
  <si>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</si>
  <si>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</si>
  <si>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</si>
  <si>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</si>
  <si>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</si>
  <si>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</si>
  <si>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</si>
  <si>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</si>
  <si>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</si>
  <si>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</si>
  <si>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</si>
  <si>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</si>
  <si>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</si>
  <si>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</si>
  <si>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</si>
  <si>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</si>
  <si>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</si>
  <si>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</si>
  <si>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</si>
  <si>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</si>
  <si>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</si>
  <si>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</si>
  <si>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</si>
  <si>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</si>
  <si>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</si>
  <si>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</si>
  <si>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</si>
  <si>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</si>
  <si>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</si>
  <si>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</si>
  <si>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</si>
  <si>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</si>
  <si>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</si>
  <si>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</si>
  <si>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</si>
  <si>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</si>
  <si>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</si>
  <si>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</si>
  <si>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</si>
  <si>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</si>
  <si>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</si>
  <si>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</si>
  <si>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</si>
  <si>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</si>
  <si>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</si>
  <si>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</si>
  <si>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</si>
  <si>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</si>
  <si>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</si>
  <si>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</si>
  <si>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</si>
  <si>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</si>
  <si>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</si>
  <si>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</si>
  <si>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</si>
  <si>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</si>
  <si>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</si>
  <si>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</si>
  <si>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</si>
  <si>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</si>
  <si>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</si>
  <si>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</si>
  <si>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</si>
  <si>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</si>
  <si>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</si>
  <si>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</si>
  <si>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</si>
  <si>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</si>
  <si>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</si>
  <si>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</si>
  <si>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</si>
  <si>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</si>
  <si>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</si>
  <si>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</si>
  <si>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</si>
  <si>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</si>
  <si>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</si>
  <si>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</si>
  <si>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</si>
  <si>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</si>
  <si>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</si>
  <si>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</si>
  <si>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</si>
  <si>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</si>
  <si>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</si>
  <si>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</si>
  <si>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</si>
  <si>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</si>
  <si>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</si>
  <si>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</si>
  <si>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</si>
  <si>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</si>
  <si>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</si>
  <si>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</si>
  <si>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</si>
  <si>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</si>
  <si>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</si>
  <si>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</si>
  <si>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</si>
  <si>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</si>
  <si>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</si>
  <si>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</si>
  <si>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</si>
  <si>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</si>
  <si>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</si>
  <si>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</si>
  <si>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</si>
  <si>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</si>
  <si>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</si>
  <si>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</si>
  <si>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</si>
  <si>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</si>
  <si>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</si>
  <si>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</si>
  <si>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</si>
  <si>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</si>
  <si>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</si>
  <si>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</si>
  <si>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</si>
  <si>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</si>
  <si>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</si>
  <si>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</si>
  <si>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</si>
  <si>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</si>
  <si>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</si>
  <si>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</si>
  <si>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</si>
  <si>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</si>
  <si>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</si>
  <si>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</si>
  <si>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</si>
  <si>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</si>
  <si>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</si>
  <si>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</si>
  <si>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</si>
  <si>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</si>
  <si>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</si>
  <si>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</si>
  <si>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</si>
  <si>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</si>
  <si>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</si>
  <si>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</si>
  <si>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</si>
  <si>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</si>
  <si>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</si>
  <si>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</si>
  <si>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</si>
  <si>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</si>
  <si>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</si>
  <si>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</si>
  <si>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</si>
  <si>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</si>
  <si>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</si>
  <si>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</si>
  <si>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</si>
  <si>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</si>
  <si>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</si>
  <si>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</si>
  <si>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</si>
  <si>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</si>
  <si>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</si>
  <si>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</si>
  <si>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</si>
  <si>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</si>
  <si>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</si>
  <si>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</si>
  <si>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</si>
  <si>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</si>
  <si>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</si>
  <si>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</si>
  <si>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</si>
  <si>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</si>
  <si>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</si>
  <si>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</si>
  <si>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</si>
  <si>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</si>
  <si>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</si>
  <si>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</si>
  <si>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</si>
  <si>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</si>
  <si>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</si>
  <si>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</si>
  <si>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</si>
  <si>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</si>
  <si>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</si>
  <si>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</si>
  <si>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=IFERROR(NF($E29,"ADDRESS2"),"-")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</si>
  <si>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</si>
  <si>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</si>
  <si>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</si>
  <si>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</si>
  <si>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</si>
  <si>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</si>
  <si>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</si>
  <si>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</si>
  <si>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</si>
  <si>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</si>
  <si>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</si>
  <si>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</si>
  <si>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</si>
  <si>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</si>
  <si>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</si>
  <si>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</si>
  <si>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</si>
  <si>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</si>
  <si>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</si>
  <si>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</si>
  <si>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</si>
  <si>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</si>
  <si>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</si>
  <si>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</si>
  <si>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</si>
  <si>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</si>
  <si>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</si>
  <si>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</si>
  <si>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</si>
  <si>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=IFERROR(AE29/AB29,0)</t>
  </si>
  <si>
    <t>=IFERROR(NF($E30,"U_PONO"),"-")</t>
  </si>
  <si>
    <t>=IFERROR(AE30/AB30,0)</t>
  </si>
  <si>
    <t>="01/02/2025"</t>
  </si>
  <si>
    <t>="28/02/2025"</t>
  </si>
  <si>
    <t>="""UICACS"","""",""SQL="",""2=DOCNUM"",""33037896"",""14=CUSTREF"",""7571009365"",""14=U_CUSTREF"",""7571009365"",""15=DOCDATE"",""5/2/2025"",""15=TAXDATE"",""5/2/2025"",""14=CARDCODE"",""CT0005-SGD"",""14=CARDNAME"",""TAN TOCK SENG HOSPITAL PTE LTD"",""14=ITEMCODE"",""MSEP2-25063GLP"",""14=ITE"&amp;"MNAME"",""MS WIN REMOTE DESKTOP SERVICES CAL 2025 SLNG UCAL"",""10=QUANTITY"",""30.000000"",""14=U_PONO"",""955035"",""15=U_PODATE"",""31/1/2025"",""10=U_TLINTCOS"",""0.000000"",""2=SLPCODE"",""132"",""14=SLPNAME"",""E0001-CS"",""14=MEMO"",""WENDY KUM CHIOU SZE"",""14=CONTACTNAME"",""E-IN"&amp;"VOICE (AP DIRECT)"",""10=LINETOTAL"",""4749.000000"",""14=U_ENR"","""",""14=U_MSENR"",""S7138270"",""14=U_MSPCN"",""45018483"",""14=ADDRESS2"",""RONNELL JOSE CORDERO_x000D_TAN TOCK SENG HOSPITAL PTE LTD 11 JALAN TAN TOCK SENG  SINGAPORE 308433_x000D_RONNELL JOSE CORDERO_x000D_TEL: 63578841_x000D_FA"&amp;"X: _x000D_EMAIL: ronnell.cordero@synapxe.sg"""</t>
  </si>
  <si>
    <t>="""UICACS"","""",""SQL="",""2=DOCNUM"",""33037896"",""14=CUSTREF"",""7571009365"",""14=U_CUSTREF"",""7571009365"",""15=DOCDATE"",""5/2/2025"",""15=TAXDATE"",""5/2/2025"",""14=CARDCODE"",""CT0005-SGD"",""14=CARDNAME"",""TAN TOCK SENG HOSPITAL PTE LTD"",""14=ITEMCODE"",""MSEP2-24969GLP"",""14=ITE"&amp;"MNAME"",""MS WIN SERVER STANDARD CORE 2025 SLNG 16L"",""10=QUANTITY"",""11.000000"",""14=U_PONO"",""955035"",""15=U_PODATE"",""31/1/2025"",""10=U_TLINTCOS"",""0.000000"",""2=SLPCODE"",""132"",""14=SLPNAME"",""E0001-CS"",""14=MEMO"",""WENDY KUM CHIOU SZE"",""14=CONTACTNAME"",""E-INVOICE (A"&amp;"P DIRECT)"",""10=LINETOTAL"",""11771.320000"",""14=U_ENR"","""",""14=U_MSENR"",""S7138270"",""14=U_MSPCN"",""45018483"",""14=ADDRESS2"",""RONNELL JOSE CORDERO_x000D_TAN TOCK SENG HOSPITAL PTE LTD 11 JALAN TAN TOCK SENG  SINGAPORE 308433_x000D_RONNELL JOSE CORDERO_x000D_TEL: 63578841_x000D_FAX: _x000D_EMA"&amp;"IL: ronnell.cordero@synapxe.sg"""</t>
  </si>
  <si>
    <t>="""UICACS"","""",""SQL="",""2=DOCNUM"",""33038096"",""14=CUSTREF"",""7569002067"",""14=U_CUSTREF"",""7569002067"",""15=DOCDATE"",""27/2/2025"",""15=TAXDATE"",""27/2/2025"",""14=CARDCODE"",""CI1252-SGD"",""14=CARDNAME"",""NATIONAL HEALTHCARE GROUP POLYCLINICS"",""14=ITEMCODE"",""MSEP2-24969GLP"&amp;""",""14=ITEMNAME"",""MS WIN SERVER STANDARD CORE 2025 SLNG 16L"",""10=QUANTITY"",""1.000000"",""14=U_PONO"",""955512"",""15=U_PODATE"",""27/2/2025"",""10=U_TLINTCOS"",""0.000000"",""2=SLPCODE"",""132"",""14=SLPNAME"",""E0001-CS"",""14=MEMO"",""WENDY KUM CHIOU SZE"",""14=CONTACTNAME"",""E-IN"&amp;"VOICE"",""10=LINETOTAL"",""1059.490000"",""14=U_ENR"","""",""14=U_MSENR"",""S7138270"",""14=U_MSPCN"",""45018483"",""14=ADDRESS2"",""JANICE LAI HWEE LING_x000D_NATIONAL HEALTHCARE GROUP (POLYCLINICS) 3 FUSIONOPOLIS LINK,  SINGAPORE 138543_x000D_JANICE LAI HWEE LING_x000D_TEL: _x000D_FAX: _x000D_EMAIL: JA"&amp;"NICE_HL_LAI@NHGP.COM.SG"""</t>
  </si>
  <si>
    <t>="""UICACS"","""",""SQL="",""2=DOCNUM"",""33038174"",""14=CUSTREF"",""7570000277"",""14=U_CUSTREF"",""7570000277"",""15=DOCDATE"",""28/2/2025"",""15=TAXDATE"",""28/2/2025"",""14=CARDCODE"",""CN0026-SGD"",""14=CARDNAME"",""NATIONAL HEALTHCARE GROUP PTE LTD"",""14=ITEMCODE"",""MS7JQ-00353GLP"",""1"&amp;"4=ITEMNAME"",""MS SQL SERVER ENTERPRISE CORE SLNG LSA 2L"",""10=QUANTITY"",""6.000000"",""14=U_PONO"",""955562"",""15=U_PODATE"",""28/2/2025"",""10=U_TLINTCOS"",""0.000000"",""2=SLPCODE"",""132"",""14=SLPNAME"",""E0001-CS"",""14=MEMO"",""WENDY KUM CHIOU SZE"",""14=CONTACTNAME"",""E-INVOIC"&amp;"E(AP DIRECT)"",""10=LINETOTAL"",""119289.480000"",""14=U_ENR"","""",""14=U_MSENR"",""S7138270"",""14=U_MSPCN"",""45018483"",""14=ADDRESS2"",""ONG CHUI HAR_x000D_NATIONAL HEALTHCARE GROUP PTE LTD 3 FUSIONOPOLIS LINK, LEVEL03-08, NEXUS@ONE-NORTH, SINGAPORE 138543_x000D_ONG CHUI HAR_x000D_TEL: _x000D_"&amp;"FAX: _x000D_EMAIL: ong.chui.har@synapxe.sg"""</t>
  </si>
  <si>
    <t>=IFERROR(NF($E29,"U_PODATE"),"-")</t>
  </si>
  <si>
    <t>=IFERROR(NF($E30,"U_PODATE"),"-")</t>
  </si>
  <si>
    <t>=SUBTOTAL(9,AD24:AD31)</t>
  </si>
  <si>
    <t>=SUBTOTAL(9,AE24:AE31)</t>
  </si>
  <si>
    <t>perpetual license</t>
  </si>
  <si>
    <t>NIL</t>
  </si>
  <si>
    <t>License with SA</t>
  </si>
  <si>
    <t>01.03.2025</t>
  </si>
  <si>
    <t>31.03.2027</t>
  </si>
  <si>
    <t>UIC PO 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</si>
</sst>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0" fillId="0" borderId="0" xfId="0" applyNumberForma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"01/02/2025"</f>
        <v>01/02/2025</v>
      </c>
    </row>
    <row r="4" spans="1:6">
      <c r="A4" s="1" t="s">
        <v>0</v>
      </c>
      <c r="B4" s="4" t="s">
        <v>6</v>
      </c>
      <c r="C4" s="5" t="str">
        <f>"28/02/2025"</f>
        <v>28/02/2025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01/Feb/2025..28/Feb/2025</v>
      </c>
    </row>
    <row r="9" spans="1:6">
      <c r="A9" s="1" t="s">
        <v>9</v>
      </c>
      <c r="C9" s="3" t="str">
        <f>TEXT($C$3,"yyyyMMdd") &amp; ".." &amp; TEXT($C$4,"yyyyMMdd")</f>
        <v>20250201..20250228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5831-2EFE-4B4C-B913-843BD3031F64}">
  <dimension ref="A1:AT32"/>
  <sheetViews>
    <sheetView workbookViewId="0"/>
  </sheetViews>
  <sheetFormatPr defaultRowHeight="15"/>
  <sheetData>
    <row r="1" spans="1:46">
      <c r="A1" s="66" t="s">
        <v>284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285</v>
      </c>
      <c r="V24" s="66" t="s">
        <v>135</v>
      </c>
      <c r="W24" s="66" t="s">
        <v>136</v>
      </c>
      <c r="X24" s="66" t="s">
        <v>286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287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A25" s="66" t="s">
        <v>184</v>
      </c>
      <c r="B25" s="66" t="s">
        <v>149</v>
      </c>
      <c r="C25" s="66" t="s">
        <v>48</v>
      </c>
      <c r="E25" s="66" t="s">
        <v>305</v>
      </c>
      <c r="K25" s="66" t="s">
        <v>188</v>
      </c>
      <c r="L25" s="66" t="s">
        <v>189</v>
      </c>
      <c r="M25" s="66" t="s">
        <v>151</v>
      </c>
      <c r="N25" s="66" t="s">
        <v>152</v>
      </c>
      <c r="O25" s="66" t="s">
        <v>153</v>
      </c>
      <c r="P25" s="66" t="s">
        <v>190</v>
      </c>
      <c r="Q25" s="66" t="s">
        <v>78</v>
      </c>
      <c r="R25" s="66" t="s">
        <v>154</v>
      </c>
      <c r="S25" s="66" t="s">
        <v>155</v>
      </c>
      <c r="T25" s="66" t="s">
        <v>157</v>
      </c>
      <c r="U25" s="66" t="s">
        <v>165</v>
      </c>
      <c r="V25" s="66" t="s">
        <v>191</v>
      </c>
      <c r="W25" s="66" t="s">
        <v>192</v>
      </c>
      <c r="X25" s="66" t="s">
        <v>291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288</v>
      </c>
      <c r="AE25" s="66" t="s">
        <v>162</v>
      </c>
      <c r="AF25" s="66" t="s">
        <v>193</v>
      </c>
      <c r="AG25" s="66" t="s">
        <v>162</v>
      </c>
      <c r="AH25" s="66" t="s">
        <v>93</v>
      </c>
      <c r="AI25" s="66" t="s">
        <v>163</v>
      </c>
      <c r="AJ25" s="66" t="s">
        <v>78</v>
      </c>
      <c r="AK25" s="66" t="s">
        <v>94</v>
      </c>
      <c r="AL25" s="66" t="s">
        <v>156</v>
      </c>
      <c r="AM25" s="66" t="s">
        <v>158</v>
      </c>
      <c r="AN25" s="66" t="s">
        <v>194</v>
      </c>
      <c r="AO25" s="66" t="s">
        <v>195</v>
      </c>
      <c r="AP25" s="66" t="s">
        <v>196</v>
      </c>
      <c r="AQ25" s="66" t="s">
        <v>197</v>
      </c>
    </row>
    <row r="26" spans="1:43">
      <c r="A26" s="66" t="s">
        <v>184</v>
      </c>
      <c r="B26" s="66" t="s">
        <v>166</v>
      </c>
      <c r="C26" s="66" t="s">
        <v>48</v>
      </c>
      <c r="E26" s="66" t="s">
        <v>306</v>
      </c>
      <c r="K26" s="66" t="s">
        <v>198</v>
      </c>
      <c r="L26" s="66" t="s">
        <v>199</v>
      </c>
      <c r="M26" s="66" t="s">
        <v>168</v>
      </c>
      <c r="N26" s="66" t="s">
        <v>169</v>
      </c>
      <c r="O26" s="66" t="s">
        <v>170</v>
      </c>
      <c r="P26" s="66" t="s">
        <v>200</v>
      </c>
      <c r="Q26" s="66" t="s">
        <v>78</v>
      </c>
      <c r="R26" s="66" t="s">
        <v>171</v>
      </c>
      <c r="S26" s="66" t="s">
        <v>172</v>
      </c>
      <c r="T26" s="66" t="s">
        <v>174</v>
      </c>
      <c r="U26" s="66" t="s">
        <v>181</v>
      </c>
      <c r="V26" s="66" t="s">
        <v>201</v>
      </c>
      <c r="W26" s="66" t="s">
        <v>202</v>
      </c>
      <c r="X26" s="66" t="s">
        <v>292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289</v>
      </c>
      <c r="AE26" s="66" t="s">
        <v>179</v>
      </c>
      <c r="AF26" s="66" t="s">
        <v>203</v>
      </c>
      <c r="AG26" s="66" t="s">
        <v>179</v>
      </c>
      <c r="AH26" s="66" t="s">
        <v>93</v>
      </c>
      <c r="AI26" s="66" t="s">
        <v>204</v>
      </c>
      <c r="AJ26" s="66" t="s">
        <v>78</v>
      </c>
      <c r="AK26" s="66" t="s">
        <v>94</v>
      </c>
      <c r="AL26" s="66" t="s">
        <v>173</v>
      </c>
      <c r="AM26" s="66" t="s">
        <v>175</v>
      </c>
      <c r="AN26" s="66" t="s">
        <v>205</v>
      </c>
      <c r="AO26" s="66" t="s">
        <v>206</v>
      </c>
      <c r="AP26" s="66" t="s">
        <v>207</v>
      </c>
      <c r="AQ26" s="66" t="s">
        <v>208</v>
      </c>
    </row>
    <row r="27" spans="1:43">
      <c r="A27" s="66" t="s">
        <v>184</v>
      </c>
      <c r="B27" s="66" t="s">
        <v>209</v>
      </c>
      <c r="C27" s="66" t="s">
        <v>48</v>
      </c>
      <c r="E27" s="66" t="s">
        <v>307</v>
      </c>
      <c r="K27" s="66" t="s">
        <v>210</v>
      </c>
      <c r="L27" s="66" t="s">
        <v>211</v>
      </c>
      <c r="M27" s="66" t="s">
        <v>212</v>
      </c>
      <c r="N27" s="66" t="s">
        <v>213</v>
      </c>
      <c r="O27" s="66" t="s">
        <v>214</v>
      </c>
      <c r="P27" s="66" t="s">
        <v>215</v>
      </c>
      <c r="Q27" s="66" t="s">
        <v>78</v>
      </c>
      <c r="R27" s="66" t="s">
        <v>216</v>
      </c>
      <c r="S27" s="66" t="s">
        <v>217</v>
      </c>
      <c r="T27" s="66" t="s">
        <v>218</v>
      </c>
      <c r="U27" s="66" t="s">
        <v>293</v>
      </c>
      <c r="V27" s="66" t="s">
        <v>219</v>
      </c>
      <c r="W27" s="66" t="s">
        <v>220</v>
      </c>
      <c r="X27" s="66" t="s">
        <v>294</v>
      </c>
      <c r="Y27" s="66" t="s">
        <v>221</v>
      </c>
      <c r="Z27" s="66" t="s">
        <v>222</v>
      </c>
      <c r="AA27" s="66" t="s">
        <v>223</v>
      </c>
      <c r="AB27" s="66" t="s">
        <v>224</v>
      </c>
      <c r="AC27" s="66" t="s">
        <v>225</v>
      </c>
      <c r="AD27" s="66" t="s">
        <v>295</v>
      </c>
      <c r="AE27" s="66" t="s">
        <v>226</v>
      </c>
      <c r="AF27" s="66" t="s">
        <v>227</v>
      </c>
      <c r="AG27" s="66" t="s">
        <v>226</v>
      </c>
      <c r="AH27" s="66" t="s">
        <v>93</v>
      </c>
      <c r="AI27" s="66" t="s">
        <v>228</v>
      </c>
      <c r="AJ27" s="66" t="s">
        <v>78</v>
      </c>
      <c r="AK27" s="66" t="s">
        <v>94</v>
      </c>
      <c r="AL27" s="66" t="s">
        <v>221</v>
      </c>
      <c r="AM27" s="66" t="s">
        <v>222</v>
      </c>
      <c r="AN27" s="66" t="s">
        <v>229</v>
      </c>
      <c r="AO27" s="66" t="s">
        <v>230</v>
      </c>
      <c r="AP27" s="66" t="s">
        <v>231</v>
      </c>
      <c r="AQ27" s="66" t="s">
        <v>232</v>
      </c>
    </row>
    <row r="28" spans="1:43">
      <c r="A28" s="66" t="s">
        <v>184</v>
      </c>
      <c r="B28" s="66" t="s">
        <v>233</v>
      </c>
      <c r="C28" s="66" t="s">
        <v>48</v>
      </c>
      <c r="E28" s="66" t="s">
        <v>308</v>
      </c>
      <c r="K28" s="66" t="s">
        <v>234</v>
      </c>
      <c r="L28" s="66" t="s">
        <v>235</v>
      </c>
      <c r="M28" s="66" t="s">
        <v>236</v>
      </c>
      <c r="N28" s="66" t="s">
        <v>237</v>
      </c>
      <c r="O28" s="66" t="s">
        <v>238</v>
      </c>
      <c r="P28" s="66" t="s">
        <v>239</v>
      </c>
      <c r="Q28" s="66" t="s">
        <v>78</v>
      </c>
      <c r="R28" s="66" t="s">
        <v>240</v>
      </c>
      <c r="S28" s="66" t="s">
        <v>241</v>
      </c>
      <c r="T28" s="66" t="s">
        <v>242</v>
      </c>
      <c r="U28" s="66" t="s">
        <v>296</v>
      </c>
      <c r="V28" s="66" t="s">
        <v>243</v>
      </c>
      <c r="W28" s="66" t="s">
        <v>244</v>
      </c>
      <c r="X28" s="66" t="s">
        <v>297</v>
      </c>
      <c r="Y28" s="66" t="s">
        <v>245</v>
      </c>
      <c r="Z28" s="66" t="s">
        <v>246</v>
      </c>
      <c r="AA28" s="66" t="s">
        <v>247</v>
      </c>
      <c r="AB28" s="66" t="s">
        <v>248</v>
      </c>
      <c r="AC28" s="66" t="s">
        <v>249</v>
      </c>
      <c r="AD28" s="66" t="s">
        <v>298</v>
      </c>
      <c r="AE28" s="66" t="s">
        <v>250</v>
      </c>
      <c r="AF28" s="66" t="s">
        <v>251</v>
      </c>
      <c r="AG28" s="66" t="s">
        <v>250</v>
      </c>
      <c r="AH28" s="66" t="s">
        <v>93</v>
      </c>
      <c r="AI28" s="66" t="s">
        <v>252</v>
      </c>
      <c r="AJ28" s="66" t="s">
        <v>78</v>
      </c>
      <c r="AK28" s="66" t="s">
        <v>94</v>
      </c>
      <c r="AL28" s="66" t="s">
        <v>245</v>
      </c>
      <c r="AM28" s="66" t="s">
        <v>246</v>
      </c>
      <c r="AN28" s="66" t="s">
        <v>253</v>
      </c>
      <c r="AO28" s="66" t="s">
        <v>254</v>
      </c>
      <c r="AP28" s="66" t="s">
        <v>255</v>
      </c>
      <c r="AQ28" s="66" t="s">
        <v>256</v>
      </c>
    </row>
    <row r="29" spans="1:43">
      <c r="B29" s="66" t="s">
        <v>257</v>
      </c>
      <c r="C29" s="66" t="s">
        <v>49</v>
      </c>
      <c r="E29" s="66" t="s">
        <v>150</v>
      </c>
      <c r="K29" s="66" t="s">
        <v>258</v>
      </c>
      <c r="L29" s="66" t="s">
        <v>259</v>
      </c>
      <c r="O29" s="66" t="s">
        <v>260</v>
      </c>
      <c r="Q29" s="66" t="s">
        <v>261</v>
      </c>
      <c r="R29" s="66" t="s">
        <v>262</v>
      </c>
      <c r="S29" s="66" t="s">
        <v>264</v>
      </c>
      <c r="T29" s="66" t="s">
        <v>263</v>
      </c>
      <c r="V29" s="66" t="s">
        <v>78</v>
      </c>
      <c r="Y29" s="66" t="s">
        <v>264</v>
      </c>
      <c r="Z29" s="66" t="s">
        <v>265</v>
      </c>
      <c r="AA29" s="66" t="s">
        <v>266</v>
      </c>
      <c r="AB29" s="66" t="s">
        <v>267</v>
      </c>
      <c r="AC29" s="66" t="s">
        <v>268</v>
      </c>
      <c r="AD29" s="66" t="s">
        <v>300</v>
      </c>
      <c r="AE29" s="66" t="s">
        <v>269</v>
      </c>
      <c r="AI29" s="66" t="s">
        <v>270</v>
      </c>
      <c r="AJ29" s="66" t="s">
        <v>309</v>
      </c>
      <c r="AK29" s="66" t="s">
        <v>299</v>
      </c>
    </row>
    <row r="30" spans="1:43">
      <c r="B30" s="66" t="s">
        <v>271</v>
      </c>
      <c r="C30" s="66" t="s">
        <v>50</v>
      </c>
      <c r="E30" s="66" t="s">
        <v>167</v>
      </c>
      <c r="K30" s="66" t="s">
        <v>272</v>
      </c>
      <c r="L30" s="66" t="s">
        <v>273</v>
      </c>
      <c r="O30" s="66" t="s">
        <v>274</v>
      </c>
      <c r="Q30" s="66" t="s">
        <v>275</v>
      </c>
      <c r="R30" s="66" t="s">
        <v>276</v>
      </c>
      <c r="S30" s="66" t="s">
        <v>278</v>
      </c>
      <c r="T30" s="66" t="s">
        <v>277</v>
      </c>
      <c r="V30" s="66" t="s">
        <v>78</v>
      </c>
      <c r="Y30" s="66" t="s">
        <v>278</v>
      </c>
      <c r="Z30" s="66" t="s">
        <v>279</v>
      </c>
      <c r="AA30" s="66" t="s">
        <v>280</v>
      </c>
      <c r="AB30" s="66" t="s">
        <v>281</v>
      </c>
      <c r="AC30" s="66" t="s">
        <v>282</v>
      </c>
      <c r="AD30" s="66" t="s">
        <v>302</v>
      </c>
      <c r="AE30" s="66" t="s">
        <v>283</v>
      </c>
      <c r="AJ30" s="66" t="s">
        <v>310</v>
      </c>
      <c r="AK30" s="66" t="s">
        <v>301</v>
      </c>
    </row>
    <row r="32" spans="1:43">
      <c r="AD32" s="66" t="s">
        <v>311</v>
      </c>
      <c r="AE32" s="66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9"/>
  <sheetViews>
    <sheetView tabSelected="1" topLeftCell="K21" zoomScale="85" zoomScaleNormal="85" workbookViewId="0">
      <selection activeCell="AH50" sqref="AH5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1.85546875" style="17" customWidth="1"/>
    <col min="17" max="17" width="1" style="4" customWidth="1"/>
    <col min="18" max="18" width="11.85546875" style="4" bestFit="1" customWidth="1"/>
    <col min="19" max="19" width="13.85546875" style="4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9.42578125" style="4" customWidth="1"/>
    <col min="25" max="25" width="9.140625" style="4" hidden="1" customWidth="1"/>
    <col min="26" max="26" width="17.7109375" style="4" hidden="1" customWidth="1"/>
    <col min="27" max="27" width="11" style="4" customWidth="1"/>
    <col min="28" max="28" width="10.5703125" style="4" bestFit="1" customWidth="1"/>
    <col min="29" max="29" width="21.42578125" style="19" bestFit="1" customWidth="1"/>
    <col min="30" max="30" width="8.5703125" style="4" customWidth="1"/>
    <col min="31" max="31" width="9.7109375" style="4" customWidth="1"/>
    <col min="32" max="32" width="5.140625" style="4" customWidth="1"/>
    <col min="33" max="33" width="11.7109375" style="4" customWidth="1"/>
    <col min="34" max="34" width="10.5703125" style="4" bestFit="1" customWidth="1"/>
    <col min="35" max="35" width="53.28515625" style="38" customWidth="1"/>
    <col min="36" max="36" width="33.5703125" style="38" customWidth="1"/>
    <col min="37" max="37" width="28.140625" style="4" customWidth="1"/>
    <col min="38" max="38" width="21.1406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20250201..20250228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3" hidden="1">
      <c r="A17" s="1" t="s">
        <v>7</v>
      </c>
    </row>
    <row r="18" spans="1:43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I18" s="39"/>
      <c r="AJ18" s="39"/>
      <c r="AL18" s="26"/>
      <c r="AM18" s="26"/>
      <c r="AN18" s="26"/>
    </row>
    <row r="20" spans="1:43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3" s="43" customFormat="1" ht="18.75">
      <c r="A21" s="42"/>
      <c r="B21" s="42"/>
      <c r="I21" s="44"/>
      <c r="K21" s="67" t="s">
        <v>53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  <row r="22" spans="1:43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3" s="55" customFormat="1" ht="78.75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318</v>
      </c>
      <c r="V23" s="50" t="s">
        <v>17</v>
      </c>
      <c r="W23" s="50" t="s">
        <v>79</v>
      </c>
      <c r="X23" s="52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83</v>
      </c>
      <c r="AE23" s="50" t="s">
        <v>84</v>
      </c>
      <c r="AF23" s="49" t="s">
        <v>85</v>
      </c>
      <c r="AG23" s="49" t="s">
        <v>86</v>
      </c>
      <c r="AH23" s="52" t="s">
        <v>87</v>
      </c>
      <c r="AI23" s="53" t="s">
        <v>88</v>
      </c>
      <c r="AJ23" s="53" t="s">
        <v>89</v>
      </c>
      <c r="AK23" s="53" t="s">
        <v>90</v>
      </c>
      <c r="AL23" s="53" t="s">
        <v>91</v>
      </c>
      <c r="AM23" s="53" t="s">
        <v>92</v>
      </c>
      <c r="AN23" s="53"/>
    </row>
    <row r="24" spans="1:43">
      <c r="B24" s="1" t="str">
        <f>IF(K24="","Hide","Show")</f>
        <v>Show</v>
      </c>
      <c r="C24" s="4" t="s">
        <v>48</v>
      </c>
      <c r="E24" s="12" t="str">
        <f>"""UICACS"","""",""SQL="",""2=DOCNUM"",""33037896"",""14=CUSTREF"",""7571009365"",""14=U_CUSTREF"",""7571009365"",""15=DOCDATE"",""5/2/2025"",""15=TAXDATE"",""5/2/2025"",""14=CARDCODE"",""CT0005-SGD"",""14=CARDNAME"",""TAN TOCK SENG HOSPITAL PTE LTD"",""14=ITEMCODE"",""MS7NQ-01782GLP"",""14=ITE"&amp;"MNAME"",""MS SQL SERVER STANDARD CORE 2022 SLNG 2L"",""10=QUANTITY"",""2.000000"",""14=U_PONO"",""955035"",""15=U_PODATE"",""31/1/2025"",""10=U_TLINTCOS"",""0.000000"",""2=SLPCODE"",""132"",""14=SLPNAME"",""E0001-CS"",""14=MEMO"",""WENDY KUM CHIOU SZE"",""14=CONTACTNAME"",""E-INVOICE (AP "&amp;"DIRECT)"",""10=LINETOTAL"",""7171.140000"",""14=U_ENR"","""",""14=U_MSENR"",""S7138270"",""14=U_MSPCN"",""45018483"",""14=ADDRESS2"",""RONNELL JOSE CORDERO_x000D_TAN TOCK SENG HOSPITAL PTE LTD 11 JALAN TAN TOCK SENG  SINGAPORE 308433_x000D_RONNELL JOSE CORDERO_x000D_TEL: 63578841_x000D_FAX: _x000D_EMAIL:"&amp;" ronnell.cordero@synapxe.sg"""</f>
        <v>"UICACS","","SQL=","2=DOCNUM","33037896","14=CUSTREF","7571009365","14=U_CUSTREF","7571009365","15=DOCDATE","5/2/2025","15=TAXDATE","5/2/2025","14=CARDCODE","CT0005-SGD","14=CARDNAME","TAN TOCK SENG HOSPITAL PTE LTD","14=ITEMCODE","MS7NQ-01782GLP","14=ITEMNAME","MS SQL SERVER STANDARD CORE 2022 SLNG 2L","10=QUANTITY","2.000000","14=U_PONO","955035","15=U_PODATE","31/1/2025","10=U_TLINTCOS","0.000000","2=SLPCODE","132","14=SLPNAME","E0001-CS","14=MEMO","WENDY KUM CHIOU SZE","14=CONTACTNAME","E-INVOICE (AP DIRECT)","10=LINETOTAL","7171.140000","14=U_ENR","","14=U_MSENR","S7138270","14=U_MSPCN","45018483","14=ADDRESS2","RONNELL JOSE CORDERO_x000D_TAN TOCK SENG HOSPITAL PTE LTD 11 JALAN TAN TOCK SENG  SINGAPORE 308433_x000D_RONNELL JOSE CORDERO_x000D_TEL: 63578841_x000D_FAX: _x000D_EMAIL: ronnell.cordero@synapxe.sg"</v>
      </c>
      <c r="K24" s="21">
        <f>MONTH(N24)</f>
        <v>2</v>
      </c>
      <c r="L24" s="21">
        <f>YEAR(N24)</f>
        <v>2025</v>
      </c>
      <c r="M24" s="21">
        <v>33037896</v>
      </c>
      <c r="N24" s="41">
        <v>45693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"CT0005-SGD"</f>
        <v>CT0005-SGD</v>
      </c>
      <c r="S24" s="4" t="str">
        <f>"TAN TOCK SENG HOSPITAL PTE LTD"</f>
        <v>TAN TOCK SENG HOSPITAL PTE LTD</v>
      </c>
      <c r="T24" s="3" t="str">
        <f>"7571009365"</f>
        <v>7571009365</v>
      </c>
      <c r="U24" s="3" t="str">
        <f>"955035"</f>
        <v>955035</v>
      </c>
      <c r="V24" s="47">
        <v>45688</v>
      </c>
      <c r="W24" s="47">
        <v>45693</v>
      </c>
      <c r="X24" s="68">
        <f>N24-V24</f>
        <v>5</v>
      </c>
      <c r="Y24" s="48" t="str">
        <f>"MS7NQ-01782GLP"</f>
        <v>MS7NQ-01782GLP</v>
      </c>
      <c r="Z24" s="4" t="str">
        <f>"MS SQL SERVER STANDARD CORE 2022 SLNG 2L"</f>
        <v>MS SQL SERVER STANDARD CORE 2022 SLNG 2L</v>
      </c>
      <c r="AA24" s="4" t="str">
        <f>"WENDY KUM CHIOU SZE"</f>
        <v>WENDY KUM CHIOU SZE</v>
      </c>
      <c r="AB24" s="60">
        <v>2</v>
      </c>
      <c r="AC24" s="48" t="str">
        <f>"E-INVOICE (AP DIRECT)"</f>
        <v>E-INVOICE (AP DIRECT)</v>
      </c>
      <c r="AD24" s="64" t="s">
        <v>93</v>
      </c>
      <c r="AE24" s="51" t="str">
        <f>"RONNELL JOSE CORDERO_x000D_TAN TOCK SENG HOSPITAL PTE LTD 11 JALAN TAN TOCK SENG  SINGAPORE 308433_x000D_RONNELL JOSE CORDERO_x000D_TEL: 63578841_x000D_FAX: _x000D_EMAIL: ronnell.cordero@synapxe.sg"</f>
        <v>RONNELL JOSE CORDERO_x000D_TAN TOCK SENG HOSPITAL PTE LTD 11 JALAN TAN TOCK SENG  SINGAPORE 308433_x000D_RONNELL JOSE CORDERO_x000D_TEL: 63578841_x000D_FAX: _x000D_EMAIL: ronnell.cordero@synapxe.sg</v>
      </c>
      <c r="AF24" s="61" t="s">
        <v>78</v>
      </c>
      <c r="AG24" s="5" t="s">
        <v>94</v>
      </c>
      <c r="AH24" s="4" t="str">
        <f>"MS7NQ-01782GLP"</f>
        <v>MS7NQ-01782GLP</v>
      </c>
      <c r="AI24" s="4" t="str">
        <f>"MS SQL SERVER STANDARD CORE 2022 SLNG 2L"</f>
        <v>MS SQL SERVER STANDARD CORE 2022 SLNG 2L</v>
      </c>
      <c r="AJ24" s="62" t="s">
        <v>314</v>
      </c>
      <c r="AK24" s="62" t="s">
        <v>314</v>
      </c>
      <c r="AL24" s="62" t="s">
        <v>314</v>
      </c>
      <c r="AM24" s="21" t="s">
        <v>313</v>
      </c>
    </row>
    <row r="25" spans="1:43">
      <c r="A25" s="1" t="s">
        <v>184</v>
      </c>
      <c r="B25" s="1" t="str">
        <f t="shared" ref="B25:B28" si="0">IF(K25="","Hide","Show")</f>
        <v>Show</v>
      </c>
      <c r="C25" s="4" t="s">
        <v>48</v>
      </c>
      <c r="E25" s="12" t="str">
        <f>"""UICACS"","""",""SQL="",""2=DOCNUM"",""33037896"",""14=CUSTREF"",""7571009365"",""14=U_CUSTREF"",""7571009365"",""15=DOCDATE"",""5/2/2025"",""15=TAXDATE"",""5/2/2025"",""14=CARDCODE"",""CT0005-SGD"",""14=CARDNAME"",""TAN TOCK SENG HOSPITAL PTE LTD"",""14=ITEMCODE"",""MSEP2-25063GLP"",""14=ITE"&amp;"MNAME"",""MS WIN REMOTE DESKTOP SERVICES CAL 2025 SLNG UCAL"",""10=QUANTITY"",""30.000000"",""14=U_PONO"",""955035"",""15=U_PODATE"",""31/1/2025"",""10=U_TLINTCOS"",""0.000000"",""2=SLPCODE"",""132"",""14=SLPNAME"",""E0001-CS"",""14=MEMO"",""WENDY KUM CHIOU SZE"",""14=CONTACTNAME"",""E-IN"&amp;"VOICE (AP DIRECT)"",""10=LINETOTAL"",""4749.000000"",""14=U_ENR"","""",""14=U_MSENR"",""S7138270"",""14=U_MSPCN"",""45018483"",""14=ADDRESS2"",""RONNELL JOSE CORDERO_x000D_TAN TOCK SENG HOSPITAL PTE LTD 11 JALAN TAN TOCK SENG  SINGAPORE 308433_x000D_RONNELL JOSE CORDERO_x000D_TEL: 63578841_x000D_FA"&amp;"X: _x000D_EMAIL: ronnell.cordero@synapxe.sg"""</f>
        <v>"UICACS","","SQL=","2=DOCNUM","33037896","14=CUSTREF","7571009365","14=U_CUSTREF","7571009365","15=DOCDATE","5/2/2025","15=TAXDATE","5/2/2025","14=CARDCODE","CT0005-SGD","14=CARDNAME","TAN TOCK SENG HOSPITAL PTE LTD","14=ITEMCODE","MSEP2-25063GLP","14=ITEMNAME","MS WIN REMOTE DESKTOP SERVICES CAL 2025 SLNG UCAL","10=QUANTITY","30.000000","14=U_PONO","955035","15=U_PODATE","31/1/2025","10=U_TLINTCOS","0.000000","2=SLPCODE","132","14=SLPNAME","E0001-CS","14=MEMO","WENDY KUM CHIOU SZE","14=CONTACTNAME","E-INVOICE (AP DIRECT)","10=LINETOTAL","4749.000000","14=U_ENR","","14=U_MSENR","S7138270","14=U_MSPCN","45018483","14=ADDRESS2","RONNELL JOSE CORDERO_x000D_TAN TOCK SENG HOSPITAL PTE LTD 11 JALAN TAN TOCK SENG  SINGAPORE 308433_x000D_RONNELL JOSE CORDERO_x000D_TEL: 63578841_x000D_FAX: _x000D_EMAIL: ronnell.cordero@synapxe.sg"</v>
      </c>
      <c r="K25" s="21">
        <f>MONTH(N25)</f>
        <v>2</v>
      </c>
      <c r="L25" s="21">
        <f>YEAR(N25)</f>
        <v>2025</v>
      </c>
      <c r="M25" s="21">
        <v>33037896</v>
      </c>
      <c r="N25" s="41">
        <v>45693</v>
      </c>
      <c r="O25" s="21" t="str">
        <f>"S7138270"</f>
        <v>S7138270</v>
      </c>
      <c r="P25" s="4" t="str">
        <f>"45018483"</f>
        <v>45018483</v>
      </c>
      <c r="Q25" s="4" t="s">
        <v>78</v>
      </c>
      <c r="R25" s="4" t="str">
        <f>"CT0005-SGD"</f>
        <v>CT0005-SGD</v>
      </c>
      <c r="S25" s="4" t="str">
        <f>"TAN TOCK SENG HOSPITAL PTE LTD"</f>
        <v>TAN TOCK SENG HOSPITAL PTE LTD</v>
      </c>
      <c r="T25" s="3" t="str">
        <f>"7571009365"</f>
        <v>7571009365</v>
      </c>
      <c r="U25" s="3" t="str">
        <f>"955035"</f>
        <v>955035</v>
      </c>
      <c r="V25" s="47">
        <v>45688</v>
      </c>
      <c r="W25" s="47">
        <v>45693</v>
      </c>
      <c r="X25" s="68">
        <f>SUM(N25-V25)</f>
        <v>5</v>
      </c>
      <c r="Y25" s="48" t="str">
        <f>"MSEP2-25063GLP"</f>
        <v>MSEP2-25063GLP</v>
      </c>
      <c r="Z25" s="4" t="str">
        <f>"MS WIN REMOTE DESKTOP SERVICES CAL 2025 SLNG UCAL"</f>
        <v>MS WIN REMOTE DESKTOP SERVICES CAL 2025 SLNG UCAL</v>
      </c>
      <c r="AA25" s="4" t="str">
        <f>"WENDY KUM CHIOU SZE"</f>
        <v>WENDY KUM CHIOU SZE</v>
      </c>
      <c r="AB25" s="60">
        <v>30</v>
      </c>
      <c r="AC25" s="48" t="str">
        <f>"E-INVOICE (AP DIRECT)"</f>
        <v>E-INVOICE (AP DIRECT)</v>
      </c>
      <c r="AD25" s="64" t="s">
        <v>93</v>
      </c>
      <c r="AE25" s="51" t="str">
        <f>"RONNELL JOSE CORDERO_x000D_TAN TOCK SENG HOSPITAL PTE LTD 11 JALAN TAN TOCK SENG  SINGAPORE 308433_x000D_RONNELL JOSE CORDERO_x000D_TEL: 63578841_x000D_FAX: _x000D_EMAIL: ronnell.cordero@synapxe.sg"</f>
        <v>RONNELL JOSE CORDERO_x000D_TAN TOCK SENG HOSPITAL PTE LTD 11 JALAN TAN TOCK SENG  SINGAPORE 308433_x000D_RONNELL JOSE CORDERO_x000D_TEL: 63578841_x000D_FAX: _x000D_EMAIL: ronnell.cordero@synapxe.sg</v>
      </c>
      <c r="AF25" s="61" t="s">
        <v>78</v>
      </c>
      <c r="AG25" s="5" t="s">
        <v>94</v>
      </c>
      <c r="AH25" s="4" t="str">
        <f>"MSEP2-25063GLP"</f>
        <v>MSEP2-25063GLP</v>
      </c>
      <c r="AI25" s="4" t="str">
        <f>"MS WIN REMOTE DESKTOP SERVICES CAL 2025 SLNG UCAL"</f>
        <v>MS WIN REMOTE DESKTOP SERVICES CAL 2025 SLNG UCAL</v>
      </c>
      <c r="AJ25" s="62" t="s">
        <v>314</v>
      </c>
      <c r="AK25" s="62" t="s">
        <v>314</v>
      </c>
      <c r="AL25" s="62" t="s">
        <v>314</v>
      </c>
      <c r="AM25" s="21" t="s">
        <v>313</v>
      </c>
    </row>
    <row r="26" spans="1:43">
      <c r="A26" s="1" t="s">
        <v>184</v>
      </c>
      <c r="B26" s="1" t="str">
        <f t="shared" si="0"/>
        <v>Show</v>
      </c>
      <c r="C26" s="4" t="s">
        <v>48</v>
      </c>
      <c r="E26" s="12" t="str">
        <f>"""UICACS"","""",""SQL="",""2=DOCNUM"",""33037896"",""14=CUSTREF"",""7571009365"",""14=U_CUSTREF"",""7571009365"",""15=DOCDATE"",""5/2/2025"",""15=TAXDATE"",""5/2/2025"",""14=CARDCODE"",""CT0005-SGD"",""14=CARDNAME"",""TAN TOCK SENG HOSPITAL PTE LTD"",""14=ITEMCODE"",""MSEP2-24969GLP"",""14=ITE"&amp;"MNAME"",""MS WIN SERVER STANDARD CORE 2025 SLNG 16L"",""10=QUANTITY"",""11.000000"",""14=U_PONO"",""955035"",""15=U_PODATE"",""31/1/2025"",""10=U_TLINTCOS"",""0.000000"",""2=SLPCODE"",""132"",""14=SLPNAME"",""E0001-CS"",""14=MEMO"",""WENDY KUM CHIOU SZE"",""14=CONTACTNAME"",""E-INVOICE (A"&amp;"P DIRECT)"",""10=LINETOTAL"",""11771.320000"",""14=U_ENR"","""",""14=U_MSENR"",""S7138270"",""14=U_MSPCN"",""45018483"",""14=ADDRESS2"",""RONNELL JOSE CORDERO_x000D_TAN TOCK SENG HOSPITAL PTE LTD 11 JALAN TAN TOCK SENG  SINGAPORE 308433_x000D_RONNELL JOSE CORDERO_x000D_TEL: 63578841_x000D_FAX: _x000D_EMA"&amp;"IL: ronnell.cordero@synapxe.sg"""</f>
        <v>"UICACS","","SQL=","2=DOCNUM","33037896","14=CUSTREF","7571009365","14=U_CUSTREF","7571009365","15=DOCDATE","5/2/2025","15=TAXDATE","5/2/2025","14=CARDCODE","CT0005-SGD","14=CARDNAME","TAN TOCK SENG HOSPITAL PTE LTD","14=ITEMCODE","MSEP2-24969GLP","14=ITEMNAME","MS WIN SERVER STANDARD CORE 2025 SLNG 16L","10=QUANTITY","11.000000","14=U_PONO","955035","15=U_PODATE","31/1/2025","10=U_TLINTCOS","0.000000","2=SLPCODE","132","14=SLPNAME","E0001-CS","14=MEMO","WENDY KUM CHIOU SZE","14=CONTACTNAME","E-INVOICE (AP DIRECT)","10=LINETOTAL","11771.320000","14=U_ENR","","14=U_MSENR","S7138270","14=U_MSPCN","45018483","14=ADDRESS2","RONNELL JOSE CORDERO_x000D_TAN TOCK SENG HOSPITAL PTE LTD 11 JALAN TAN TOCK SENG  SINGAPORE 308433_x000D_RONNELL JOSE CORDERO_x000D_TEL: 63578841_x000D_FAX: _x000D_EMAIL: ronnell.cordero@synapxe.sg"</v>
      </c>
      <c r="K26" s="21">
        <f>MONTH(N26)</f>
        <v>2</v>
      </c>
      <c r="L26" s="21">
        <f>YEAR(N26)</f>
        <v>2025</v>
      </c>
      <c r="M26" s="21">
        <v>33037896</v>
      </c>
      <c r="N26" s="41">
        <v>45693</v>
      </c>
      <c r="O26" s="21" t="str">
        <f>"S7138270"</f>
        <v>S7138270</v>
      </c>
      <c r="P26" s="4" t="str">
        <f>"45018483"</f>
        <v>45018483</v>
      </c>
      <c r="Q26" s="4" t="s">
        <v>78</v>
      </c>
      <c r="R26" s="4" t="str">
        <f>"CT0005-SGD"</f>
        <v>CT0005-SGD</v>
      </c>
      <c r="S26" s="4" t="str">
        <f>"TAN TOCK SENG HOSPITAL PTE LTD"</f>
        <v>TAN TOCK SENG HOSPITAL PTE LTD</v>
      </c>
      <c r="T26" s="3" t="str">
        <f>"7571009365"</f>
        <v>7571009365</v>
      </c>
      <c r="U26" s="3" t="str">
        <f>"955035"</f>
        <v>955035</v>
      </c>
      <c r="V26" s="47">
        <v>45688</v>
      </c>
      <c r="W26" s="47">
        <v>45693</v>
      </c>
      <c r="X26" s="68">
        <f>SUM(N26-V26)</f>
        <v>5</v>
      </c>
      <c r="Y26" s="48" t="str">
        <f>"MSEP2-24969GLP"</f>
        <v>MSEP2-24969GLP</v>
      </c>
      <c r="Z26" s="4" t="str">
        <f>"MS WIN SERVER STANDARD CORE 2025 SLNG 16L"</f>
        <v>MS WIN SERVER STANDARD CORE 2025 SLNG 16L</v>
      </c>
      <c r="AA26" s="4" t="str">
        <f>"WENDY KUM CHIOU SZE"</f>
        <v>WENDY KUM CHIOU SZE</v>
      </c>
      <c r="AB26" s="60">
        <v>11</v>
      </c>
      <c r="AC26" s="48" t="str">
        <f>"E-INVOICE (AP DIRECT)"</f>
        <v>E-INVOICE (AP DIRECT)</v>
      </c>
      <c r="AD26" s="64" t="s">
        <v>93</v>
      </c>
      <c r="AE26" s="51" t="str">
        <f>"RONNELL JOSE CORDERO_x000D_TAN TOCK SENG HOSPITAL PTE LTD 11 JALAN TAN TOCK SENG  SINGAPORE 308433_x000D_RONNELL JOSE CORDERO_x000D_TEL: 63578841_x000D_FAX: _x000D_EMAIL: ronnell.cordero@synapxe.sg"</f>
        <v>RONNELL JOSE CORDERO_x000D_TAN TOCK SENG HOSPITAL PTE LTD 11 JALAN TAN TOCK SENG  SINGAPORE 308433_x000D_RONNELL JOSE CORDERO_x000D_TEL: 63578841_x000D_FAX: _x000D_EMAIL: ronnell.cordero@synapxe.sg</v>
      </c>
      <c r="AF26" s="61" t="s">
        <v>78</v>
      </c>
      <c r="AG26" s="5" t="s">
        <v>94</v>
      </c>
      <c r="AH26" s="4" t="str">
        <f>"MSEP2-24969GLP"</f>
        <v>MSEP2-24969GLP</v>
      </c>
      <c r="AI26" s="4" t="str">
        <f>"MS WIN SERVER STANDARD CORE 2025 SLNG 16L"</f>
        <v>MS WIN SERVER STANDARD CORE 2025 SLNG 16L</v>
      </c>
      <c r="AJ26" s="62" t="s">
        <v>314</v>
      </c>
      <c r="AK26" s="62" t="s">
        <v>314</v>
      </c>
      <c r="AL26" s="62" t="s">
        <v>314</v>
      </c>
      <c r="AM26" s="21" t="s">
        <v>313</v>
      </c>
    </row>
    <row r="27" spans="1:43">
      <c r="A27" s="1" t="s">
        <v>184</v>
      </c>
      <c r="B27" s="1" t="str">
        <f t="shared" si="0"/>
        <v>Show</v>
      </c>
      <c r="C27" s="4" t="s">
        <v>48</v>
      </c>
      <c r="E27" s="12" t="str">
        <f>"""UICACS"","""",""SQL="",""2=DOCNUM"",""33038096"",""14=CUSTREF"",""7569002067"",""14=U_CUSTREF"",""7569002067"",""15=DOCDATE"",""27/2/2025"",""15=TAXDATE"",""27/2/2025"",""14=CARDCODE"",""CI1252-SGD"",""14=CARDNAME"",""NATIONAL HEALTHCARE GROUP POLYCLINICS"",""14=ITEMCODE"",""MSEP2-24969GLP"&amp;""",""14=ITEMNAME"",""MS WIN SERVER STANDARD CORE 2025 SLNG 16L"",""10=QUANTITY"",""1.000000"",""14=U_PONO"",""955512"",""15=U_PODATE"",""27/2/2025"",""10=U_TLINTCOS"",""0.000000"",""2=SLPCODE"",""132"",""14=SLPNAME"",""E0001-CS"",""14=MEMO"",""WENDY KUM CHIOU SZE"",""14=CONTACTNAME"",""E-IN"&amp;"VOICE"",""10=LINETOTAL"",""1059.490000"",""14=U_ENR"","""",""14=U_MSENR"",""S7138270"",""14=U_MSPCN"",""45018483"",""14=ADDRESS2"",""JANICE LAI HWEE LING_x000D_NATIONAL HEALTHCARE GROUP (POLYCLINICS) 3 FUSIONOPOLIS LINK,  SINGAPORE 138543_x000D_JANICE LAI HWEE LING_x000D_TEL: _x000D_FAX: _x000D_EMAIL: JA"&amp;"NICE_HL_LAI@NHGP.COM.SG"""</f>
        <v>"UICACS","","SQL=","2=DOCNUM","33038096","14=CUSTREF","7569002067","14=U_CUSTREF","7569002067","15=DOCDATE","27/2/2025","15=TAXDATE","27/2/2025","14=CARDCODE","CI1252-SGD","14=CARDNAME","NATIONAL HEALTHCARE GROUP POLYCLINICS","14=ITEMCODE","MSEP2-24969GLP","14=ITEMNAME","MS WIN SERVER STANDARD CORE 2025 SLNG 16L","10=QUANTITY","1.000000","14=U_PONO","955512","15=U_PODATE","27/2/2025","10=U_TLINTCOS","0.000000","2=SLPCODE","132","14=SLPNAME","E0001-CS","14=MEMO","WENDY KUM CHIOU SZE","14=CONTACTNAME","E-INVOICE","10=LINETOTAL","1059.490000","14=U_ENR","","14=U_MSENR","S7138270","14=U_MSPCN","45018483","14=ADDRESS2","JANICE LAI HWEE LING_x000D_NATIONAL HEALTHCARE GROUP (POLYCLINICS) 3 FUSIONOPOLIS LINK,  SINGAPORE 138543_x000D_JANICE LAI HWEE LING_x000D_TEL: _x000D_FAX: _x000D_EMAIL: JANICE_HL_LAI@NHGP.COM.SG"</v>
      </c>
      <c r="K27" s="21">
        <f>MONTH(N27)</f>
        <v>2</v>
      </c>
      <c r="L27" s="21">
        <f>YEAR(N27)</f>
        <v>2025</v>
      </c>
      <c r="M27" s="21">
        <v>33038096</v>
      </c>
      <c r="N27" s="41">
        <v>45715</v>
      </c>
      <c r="O27" s="21" t="str">
        <f>"S7138270"</f>
        <v>S7138270</v>
      </c>
      <c r="P27" s="4" t="str">
        <f>"45018483"</f>
        <v>45018483</v>
      </c>
      <c r="Q27" s="4" t="s">
        <v>78</v>
      </c>
      <c r="R27" s="4" t="str">
        <f>"CI1252-SGD"</f>
        <v>CI1252-SGD</v>
      </c>
      <c r="S27" s="4" t="str">
        <f>"NATIONAL HEALTHCARE GROUP POLYCLINICS"</f>
        <v>NATIONAL HEALTHCARE GROUP POLYCLINICS</v>
      </c>
      <c r="T27" s="3" t="str">
        <f>"7569002067"</f>
        <v>7569002067</v>
      </c>
      <c r="U27" s="3" t="str">
        <f>"955512"</f>
        <v>955512</v>
      </c>
      <c r="V27" s="47">
        <v>45715</v>
      </c>
      <c r="W27" s="47">
        <v>45715</v>
      </c>
      <c r="X27" s="68">
        <f>SUM(N27-V27)</f>
        <v>0</v>
      </c>
      <c r="Y27" s="48" t="str">
        <f>"MSEP2-24969GLP"</f>
        <v>MSEP2-24969GLP</v>
      </c>
      <c r="Z27" s="4" t="str">
        <f>"MS WIN SERVER STANDARD CORE 2025 SLNG 16L"</f>
        <v>MS WIN SERVER STANDARD CORE 2025 SLNG 16L</v>
      </c>
      <c r="AA27" s="4" t="str">
        <f>"WENDY KUM CHIOU SZE"</f>
        <v>WENDY KUM CHIOU SZE</v>
      </c>
      <c r="AB27" s="60">
        <v>1</v>
      </c>
      <c r="AC27" s="48" t="str">
        <f>"E-INVOICE"</f>
        <v>E-INVOICE</v>
      </c>
      <c r="AD27" s="64" t="s">
        <v>93</v>
      </c>
      <c r="AE27" s="51" t="str">
        <f>"JANICE LAI HWEE LING_x000D_NATIONAL HEALTHCARE GROUP (POLYCLINICS) 3 FUSIONOPOLIS LINK,  SINGAPORE 138543_x000D_JANICE LAI HWEE LING_x000D_TEL: _x000D_FAX: _x000D_EMAIL: JANICE_HL_LAI@NHGP.COM.SG"</f>
        <v>JANICE LAI HWEE LING_x000D_NATIONAL HEALTHCARE GROUP (POLYCLINICS) 3 FUSIONOPOLIS LINK,  SINGAPORE 138543_x000D_JANICE LAI HWEE LING_x000D_TEL: _x000D_FAX: _x000D_EMAIL: JANICE_HL_LAI@NHGP.COM.SG</v>
      </c>
      <c r="AF27" s="61" t="s">
        <v>78</v>
      </c>
      <c r="AG27" s="5" t="s">
        <v>94</v>
      </c>
      <c r="AH27" s="4" t="str">
        <f>"MSEP2-24969GLP"</f>
        <v>MSEP2-24969GLP</v>
      </c>
      <c r="AI27" s="4" t="str">
        <f>"MS WIN SERVER STANDARD CORE 2025 SLNG 16L"</f>
        <v>MS WIN SERVER STANDARD CORE 2025 SLNG 16L</v>
      </c>
      <c r="AJ27" s="62" t="s">
        <v>314</v>
      </c>
      <c r="AK27" s="62" t="s">
        <v>314</v>
      </c>
      <c r="AL27" s="62" t="s">
        <v>314</v>
      </c>
      <c r="AM27" s="21" t="s">
        <v>313</v>
      </c>
    </row>
    <row r="28" spans="1:43">
      <c r="A28" s="1" t="s">
        <v>184</v>
      </c>
      <c r="B28" s="1" t="str">
        <f t="shared" si="0"/>
        <v>Show</v>
      </c>
      <c r="C28" s="4" t="s">
        <v>48</v>
      </c>
      <c r="E28" s="12" t="str">
        <f>"""UICACS"","""",""SQL="",""2=DOCNUM"",""33038174"",""14=CUSTREF"",""7570000277"",""14=U_CUSTREF"",""7570000277"",""15=DOCDATE"",""28/2/2025"",""15=TAXDATE"",""28/2/2025"",""14=CARDCODE"",""CN0026-SGD"",""14=CARDNAME"",""NATIONAL HEALTHCARE GROUP PTE LTD"",""14=ITEMCODE"",""MS7JQ-00353GLP"",""1"&amp;"4=ITEMNAME"",""MS SQL SERVER ENTERPRISE CORE SLNG LSA 2L"",""10=QUANTITY"",""6.000000"",""14=U_PONO"",""955562"",""15=U_PODATE"",""28/2/2025"",""10=U_TLINTCOS"",""0.000000"",""2=SLPCODE"",""132"",""14=SLPNAME"",""E0001-CS"",""14=MEMO"",""WENDY KUM CHIOU SZE"",""14=CONTACTNAME"",""E-INVOIC"&amp;"E(AP DIRECT)"",""10=LINETOTAL"",""119289.480000"",""14=U_ENR"","""",""14=U_MSENR"",""S7138270"",""14=U_MSPCN"",""45018483"",""14=ADDRESS2"",""ONG CHUI HAR_x000D_NATIONAL HEALTHCARE GROUP PTE LTD 3 FUSIONOPOLIS LINK, LEVEL03-08, NEXUS@ONE-NORTH, SINGAPORE 138543_x000D_ONG CHUI HAR_x000D_TEL: _x000D_"&amp;"FAX: _x000D_EMAIL: ong.chui.har@synapxe.sg"""</f>
        <v>"UICACS","","SQL=","2=DOCNUM","33038174","14=CUSTREF","7570000277","14=U_CUSTREF","7570000277","15=DOCDATE","28/2/2025","15=TAXDATE","28/2/2025","14=CARDCODE","CN0026-SGD","14=CARDNAME","NATIONAL HEALTHCARE GROUP PTE LTD","14=ITEMCODE","MS7JQ-00353GLP","14=ITEMNAME","MS SQL SERVER ENTERPRISE CORE SLNG LSA 2L","10=QUANTITY","6.000000","14=U_PONO","955562","15=U_PODATE","28/2/2025","10=U_TLINTCOS","0.000000","2=SLPCODE","132","14=SLPNAME","E0001-CS","14=MEMO","WENDY KUM CHIOU SZE","14=CONTACTNAME","E-INVOICE(AP DIRECT)","10=LINETOTAL","119289.480000","14=U_ENR","","14=U_MSENR","S7138270","14=U_MSPCN","45018483","14=ADDRESS2","ONG CHUI HAR_x000D_NATIONAL HEALTHCARE GROUP PTE LTD 3 FUSIONOPOLIS LINK, LEVEL03-08, NEXUS@ONE-NORTH, SINGAPORE 138543_x000D_ONG CHUI HAR_x000D_TEL: _x000D_FAX: _x000D_EMAIL: ong.chui.har@synapxe.sg"</v>
      </c>
      <c r="K28" s="21">
        <f>MONTH(N28)</f>
        <v>2</v>
      </c>
      <c r="L28" s="21">
        <f>YEAR(N28)</f>
        <v>2025</v>
      </c>
      <c r="M28" s="21">
        <v>33038174</v>
      </c>
      <c r="N28" s="41">
        <v>45716</v>
      </c>
      <c r="O28" s="21" t="str">
        <f>"S7138270"</f>
        <v>S7138270</v>
      </c>
      <c r="P28" s="4" t="str">
        <f>"45018483"</f>
        <v>45018483</v>
      </c>
      <c r="Q28" s="4" t="s">
        <v>78</v>
      </c>
      <c r="R28" s="4" t="str">
        <f>"CN0026-SGD"</f>
        <v>CN0026-SGD</v>
      </c>
      <c r="S28" s="4" t="str">
        <f>"NATIONAL HEALTHCARE GROUP PTE LTD"</f>
        <v>NATIONAL HEALTHCARE GROUP PTE LTD</v>
      </c>
      <c r="T28" s="3" t="str">
        <f>"7570000277"</f>
        <v>7570000277</v>
      </c>
      <c r="U28" s="3" t="str">
        <f>"955562"</f>
        <v>955562</v>
      </c>
      <c r="V28" s="47">
        <v>45716</v>
      </c>
      <c r="W28" s="47">
        <v>45716</v>
      </c>
      <c r="X28" s="68">
        <f>SUM(N28-V28)</f>
        <v>0</v>
      </c>
      <c r="Y28" s="48" t="str">
        <f>"MS7JQ-00353GLP"</f>
        <v>MS7JQ-00353GLP</v>
      </c>
      <c r="Z28" s="4" t="str">
        <f>"MS SQL SERVER ENTERPRISE CORE SLNG LSA 2L"</f>
        <v>MS SQL SERVER ENTERPRISE CORE SLNG LSA 2L</v>
      </c>
      <c r="AA28" s="4" t="str">
        <f>"WENDY KUM CHIOU SZE"</f>
        <v>WENDY KUM CHIOU SZE</v>
      </c>
      <c r="AB28" s="60">
        <v>6</v>
      </c>
      <c r="AC28" s="48" t="str">
        <f>"E-INVOICE(AP DIRECT)"</f>
        <v>E-INVOICE(AP DIRECT)</v>
      </c>
      <c r="AD28" s="64" t="s">
        <v>93</v>
      </c>
      <c r="AE28" s="51" t="str">
        <f>"ONG CHUI HAR_x000D_NATIONAL HEALTHCARE GROUP PTE LTD 3 FUSIONOPOLIS LINK, LEVEL03-08, NEXUS@ONE-NORTH, SINGAPORE 138543_x000D_ONG CHUI HAR_x000D_TEL: _x000D_FAX: _x000D_EMAIL: ong.chui.har@synapxe.sg"</f>
        <v>ONG CHUI HAR_x000D_NATIONAL HEALTHCARE GROUP PTE LTD 3 FUSIONOPOLIS LINK, LEVEL03-08, NEXUS@ONE-NORTH, SINGAPORE 138543_x000D_ONG CHUI HAR_x000D_TEL: _x000D_FAX: _x000D_EMAIL: ong.chui.har@synapxe.sg</v>
      </c>
      <c r="AF28" s="61" t="s">
        <v>78</v>
      </c>
      <c r="AG28" s="5" t="s">
        <v>94</v>
      </c>
      <c r="AH28" s="4" t="str">
        <f>"MS7JQ-00353GLP"</f>
        <v>MS7JQ-00353GLP</v>
      </c>
      <c r="AI28" s="4" t="str">
        <f>"MS SQL SERVER ENTERPRISE CORE SLNG LSA 2L"</f>
        <v>MS SQL SERVER ENTERPRISE CORE SLNG LSA 2L</v>
      </c>
      <c r="AJ28" s="62" t="s">
        <v>315</v>
      </c>
      <c r="AK28" s="4" t="s">
        <v>316</v>
      </c>
      <c r="AL28" s="3" t="s">
        <v>317</v>
      </c>
      <c r="AM28" s="21" t="str">
        <f>"-"</f>
        <v>-</v>
      </c>
    </row>
    <row r="29" spans="1:43" hidden="1">
      <c r="B29" s="1" t="str">
        <f>IF(K29="","Hide","Show")</f>
        <v>Hide</v>
      </c>
      <c r="C29" s="4" t="s">
        <v>49</v>
      </c>
      <c r="E29" s="12" t="str">
        <f>""</f>
        <v/>
      </c>
      <c r="K29" s="21" t="str">
        <f>""</f>
        <v/>
      </c>
      <c r="L29" s="41" t="str">
        <f>""</f>
        <v/>
      </c>
      <c r="M29" s="5"/>
      <c r="N29" s="41"/>
      <c r="O29" s="4" t="str">
        <f>""</f>
        <v/>
      </c>
      <c r="P29" s="4"/>
      <c r="Q29" s="4" t="str">
        <f>""</f>
        <v/>
      </c>
      <c r="R29" s="4" t="str">
        <f>""</f>
        <v/>
      </c>
      <c r="S29" s="4" t="str">
        <f>""</f>
        <v/>
      </c>
      <c r="T29" s="3" t="str">
        <f>""</f>
        <v/>
      </c>
      <c r="V29" s="3" t="s">
        <v>78</v>
      </c>
      <c r="W29" s="5"/>
      <c r="X29" s="5"/>
      <c r="Y29" s="5" t="str">
        <f>""</f>
        <v/>
      </c>
      <c r="Z29" s="4" t="str">
        <f>""</f>
        <v/>
      </c>
      <c r="AA29" s="4" t="str">
        <f>""</f>
        <v/>
      </c>
      <c r="AB29" s="4" t="str">
        <f>""</f>
        <v/>
      </c>
      <c r="AC29" s="19" t="str">
        <f>""</f>
        <v/>
      </c>
      <c r="AD29" s="40"/>
      <c r="AE29" s="17" t="str">
        <f>""</f>
        <v/>
      </c>
      <c r="AF29" s="17" t="str">
        <f>""</f>
        <v/>
      </c>
      <c r="AG29" s="5" t="str">
        <f>""</f>
        <v/>
      </c>
    </row>
    <row r="30" spans="1:43" hidden="1">
      <c r="B30" s="1" t="str">
        <f>IF(K30="","Hide","Show")</f>
        <v>Hide</v>
      </c>
      <c r="C30" s="4" t="s">
        <v>50</v>
      </c>
      <c r="E30" s="12" t="str">
        <f>""</f>
        <v/>
      </c>
      <c r="K30" s="21" t="str">
        <f>""</f>
        <v/>
      </c>
      <c r="L30" s="41" t="str">
        <f>""</f>
        <v/>
      </c>
      <c r="M30" s="5"/>
      <c r="N30" s="41"/>
      <c r="O30" s="4" t="str">
        <f>""</f>
        <v/>
      </c>
      <c r="P30" s="4"/>
      <c r="Q30" s="4" t="str">
        <f>""</f>
        <v/>
      </c>
      <c r="R30" s="4" t="str">
        <f>""</f>
        <v/>
      </c>
      <c r="S30" s="4" t="str">
        <f>""</f>
        <v/>
      </c>
      <c r="T30" s="3" t="str">
        <f>""</f>
        <v/>
      </c>
      <c r="V30" s="3" t="s">
        <v>78</v>
      </c>
      <c r="W30" s="5"/>
      <c r="X30" s="5"/>
      <c r="Y30" s="5" t="str">
        <f>""</f>
        <v/>
      </c>
      <c r="Z30" s="4" t="str">
        <f>""</f>
        <v/>
      </c>
      <c r="AA30" s="4" t="str">
        <f>""</f>
        <v/>
      </c>
      <c r="AB30" s="4" t="str">
        <f>""</f>
        <v/>
      </c>
      <c r="AC30" s="19" t="str">
        <f>""</f>
        <v/>
      </c>
      <c r="AD30" s="40"/>
      <c r="AE30" s="17"/>
      <c r="AF30" s="17" t="str">
        <f>""</f>
        <v/>
      </c>
      <c r="AG30" s="5" t="str">
        <f>""</f>
        <v/>
      </c>
    </row>
    <row r="31" spans="1:43">
      <c r="AD31" s="40"/>
      <c r="AG31" s="5"/>
    </row>
    <row r="32" spans="1:43">
      <c r="AQ32" s="15"/>
    </row>
    <row r="33" spans="44:50">
      <c r="AR33" s="15"/>
    </row>
    <row r="34" spans="44:50">
      <c r="AS34" s="15"/>
    </row>
    <row r="35" spans="44:50">
      <c r="AT35" s="15"/>
    </row>
    <row r="36" spans="44:50">
      <c r="AU36" s="15"/>
    </row>
    <row r="37" spans="44:50">
      <c r="AV37" s="15"/>
    </row>
    <row r="38" spans="44:50">
      <c r="AW38" s="15"/>
    </row>
    <row r="39" spans="44:50">
      <c r="AX39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3" t="s">
        <v>95</v>
      </c>
      <c r="C6" s="6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303</v>
      </c>
    </row>
    <row r="4" spans="1:5">
      <c r="A4" s="66" t="s">
        <v>0</v>
      </c>
      <c r="B4" s="66" t="s">
        <v>6</v>
      </c>
      <c r="C4" s="66" t="s">
        <v>304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6" t="s">
        <v>107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303</v>
      </c>
    </row>
    <row r="4" spans="1:5">
      <c r="A4" s="66" t="s">
        <v>0</v>
      </c>
      <c r="B4" s="66" t="s">
        <v>6</v>
      </c>
      <c r="C4" s="66" t="s">
        <v>304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285</v>
      </c>
      <c r="V24" s="66" t="s">
        <v>135</v>
      </c>
      <c r="W24" s="66" t="s">
        <v>136</v>
      </c>
      <c r="X24" s="66" t="s">
        <v>286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287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288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289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6" t="s">
        <v>183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51</v>
      </c>
      <c r="K1" s="66" t="s">
        <v>18</v>
      </c>
      <c r="L1" s="66" t="s">
        <v>18</v>
      </c>
      <c r="O1" s="66" t="s">
        <v>18</v>
      </c>
      <c r="Q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C1" s="66" t="s">
        <v>18</v>
      </c>
      <c r="AJ1" s="66" t="s">
        <v>18</v>
      </c>
      <c r="AK1" s="66" t="s">
        <v>18</v>
      </c>
      <c r="AR1" s="66" t="s">
        <v>7</v>
      </c>
      <c r="AS1" s="66" t="s">
        <v>7</v>
      </c>
      <c r="AT1" s="66" t="s">
        <v>7</v>
      </c>
    </row>
    <row r="2" spans="1:46">
      <c r="A2" s="66" t="s">
        <v>7</v>
      </c>
      <c r="D2" s="66" t="s">
        <v>19</v>
      </c>
      <c r="E2" s="66" t="s">
        <v>108</v>
      </c>
    </row>
    <row r="3" spans="1:46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46">
      <c r="A4" s="66" t="s">
        <v>7</v>
      </c>
      <c r="C4" s="66" t="s">
        <v>11</v>
      </c>
      <c r="D4" s="66" t="s">
        <v>109</v>
      </c>
      <c r="E4" s="66" t="s">
        <v>110</v>
      </c>
      <c r="F4" s="66" t="s">
        <v>96</v>
      </c>
      <c r="G4" s="66" t="s">
        <v>25</v>
      </c>
      <c r="H4" s="66" t="s">
        <v>111</v>
      </c>
    </row>
    <row r="5" spans="1:46">
      <c r="A5" s="66" t="s">
        <v>7</v>
      </c>
      <c r="C5" s="66" t="s">
        <v>10</v>
      </c>
      <c r="D5" s="66" t="s">
        <v>112</v>
      </c>
      <c r="E5" s="66" t="s">
        <v>113</v>
      </c>
      <c r="F5" s="66" t="s">
        <v>96</v>
      </c>
      <c r="G5" s="66" t="s">
        <v>25</v>
      </c>
      <c r="H5" s="66" t="s">
        <v>111</v>
      </c>
      <c r="I5" s="66" t="s">
        <v>114</v>
      </c>
    </row>
    <row r="6" spans="1:46">
      <c r="A6" s="66" t="s">
        <v>7</v>
      </c>
      <c r="C6" s="66" t="s">
        <v>41</v>
      </c>
      <c r="D6" s="66" t="s">
        <v>115</v>
      </c>
      <c r="E6" s="66" t="s">
        <v>116</v>
      </c>
      <c r="F6" s="66" t="s">
        <v>96</v>
      </c>
      <c r="G6" s="66" t="s">
        <v>25</v>
      </c>
      <c r="H6" s="66" t="s">
        <v>111</v>
      </c>
      <c r="I6" s="66" t="s">
        <v>117</v>
      </c>
    </row>
    <row r="7" spans="1:46">
      <c r="A7" s="66" t="s">
        <v>7</v>
      </c>
    </row>
    <row r="8" spans="1:46">
      <c r="A8" s="66" t="s">
        <v>7</v>
      </c>
    </row>
    <row r="9" spans="1:46">
      <c r="A9" s="66" t="s">
        <v>7</v>
      </c>
    </row>
    <row r="10" spans="1:46">
      <c r="A10" s="66" t="s">
        <v>7</v>
      </c>
    </row>
    <row r="11" spans="1:46">
      <c r="A11" s="66" t="s">
        <v>7</v>
      </c>
      <c r="C11" s="66" t="s">
        <v>27</v>
      </c>
      <c r="E11" s="66" t="s">
        <v>118</v>
      </c>
    </row>
    <row r="12" spans="1:46">
      <c r="A12" s="66" t="s">
        <v>7</v>
      </c>
      <c r="C12" s="66" t="s">
        <v>28</v>
      </c>
      <c r="E12" s="66" t="s">
        <v>119</v>
      </c>
    </row>
    <row r="13" spans="1:46">
      <c r="A13" s="66" t="s">
        <v>7</v>
      </c>
      <c r="C13" s="66" t="s">
        <v>42</v>
      </c>
      <c r="E13" s="66" t="s">
        <v>120</v>
      </c>
    </row>
    <row r="14" spans="1:46">
      <c r="A14" s="66" t="s">
        <v>7</v>
      </c>
      <c r="C14" s="66" t="s">
        <v>39</v>
      </c>
      <c r="E14" s="66" t="s">
        <v>121</v>
      </c>
    </row>
    <row r="15" spans="1:46">
      <c r="A15" s="66" t="s">
        <v>7</v>
      </c>
      <c r="C15" s="66" t="s">
        <v>43</v>
      </c>
      <c r="E15" s="66" t="s">
        <v>122</v>
      </c>
    </row>
    <row r="16" spans="1:46">
      <c r="A16" s="66" t="s">
        <v>7</v>
      </c>
      <c r="C16" s="66" t="s">
        <v>44</v>
      </c>
      <c r="E16" s="66" t="s">
        <v>123</v>
      </c>
    </row>
    <row r="17" spans="1:43">
      <c r="A17" s="66" t="s">
        <v>7</v>
      </c>
    </row>
    <row r="18" spans="1:43">
      <c r="A18" s="66" t="s">
        <v>7</v>
      </c>
    </row>
    <row r="21" spans="1:43">
      <c r="K21" s="66" t="s">
        <v>53</v>
      </c>
    </row>
    <row r="23" spans="1:43">
      <c r="E23" s="66" t="s">
        <v>29</v>
      </c>
      <c r="K23" s="66" t="s">
        <v>75</v>
      </c>
      <c r="L23" s="66" t="s">
        <v>76</v>
      </c>
      <c r="M23" s="66" t="s">
        <v>14</v>
      </c>
      <c r="N23" s="66" t="s">
        <v>16</v>
      </c>
      <c r="O23" s="66" t="s">
        <v>30</v>
      </c>
      <c r="P23" s="66" t="s">
        <v>33</v>
      </c>
      <c r="Q23" s="66" t="s">
        <v>77</v>
      </c>
      <c r="R23" s="66" t="s">
        <v>31</v>
      </c>
      <c r="S23" s="66" t="s">
        <v>38</v>
      </c>
      <c r="T23" s="66" t="s">
        <v>34</v>
      </c>
      <c r="U23" s="66" t="s">
        <v>17</v>
      </c>
      <c r="V23" s="66" t="s">
        <v>17</v>
      </c>
      <c r="W23" s="66" t="s">
        <v>79</v>
      </c>
      <c r="X23" s="66" t="s">
        <v>80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37</v>
      </c>
      <c r="AD23" s="66" t="s">
        <v>56</v>
      </c>
      <c r="AE23" s="66" t="s">
        <v>57</v>
      </c>
      <c r="AF23" s="66" t="s">
        <v>81</v>
      </c>
      <c r="AG23" s="66" t="s">
        <v>82</v>
      </c>
      <c r="AH23" s="66" t="s">
        <v>83</v>
      </c>
      <c r="AI23" s="66" t="s">
        <v>84</v>
      </c>
      <c r="AJ23" s="66" t="s">
        <v>85</v>
      </c>
      <c r="AK23" s="66" t="s">
        <v>86</v>
      </c>
      <c r="AL23" s="66" t="s">
        <v>87</v>
      </c>
      <c r="AM23" s="66" t="s">
        <v>88</v>
      </c>
      <c r="AN23" s="66" t="s">
        <v>89</v>
      </c>
      <c r="AO23" s="66" t="s">
        <v>90</v>
      </c>
      <c r="AP23" s="66" t="s">
        <v>91</v>
      </c>
      <c r="AQ23" s="66" t="s">
        <v>92</v>
      </c>
    </row>
    <row r="24" spans="1:43">
      <c r="B24" s="66" t="s">
        <v>124</v>
      </c>
      <c r="C24" s="66" t="s">
        <v>48</v>
      </c>
      <c r="E24" s="66" t="s">
        <v>125</v>
      </c>
      <c r="K24" s="66" t="s">
        <v>126</v>
      </c>
      <c r="L24" s="66" t="s">
        <v>127</v>
      </c>
      <c r="M24" s="66" t="s">
        <v>128</v>
      </c>
      <c r="N24" s="66" t="s">
        <v>129</v>
      </c>
      <c r="O24" s="66" t="s">
        <v>130</v>
      </c>
      <c r="P24" s="66" t="s">
        <v>131</v>
      </c>
      <c r="Q24" s="66" t="s">
        <v>78</v>
      </c>
      <c r="R24" s="66" t="s">
        <v>132</v>
      </c>
      <c r="S24" s="66" t="s">
        <v>133</v>
      </c>
      <c r="T24" s="66" t="s">
        <v>134</v>
      </c>
      <c r="U24" s="66" t="s">
        <v>285</v>
      </c>
      <c r="V24" s="66" t="s">
        <v>135</v>
      </c>
      <c r="W24" s="66" t="s">
        <v>136</v>
      </c>
      <c r="X24" s="66" t="s">
        <v>286</v>
      </c>
      <c r="Y24" s="66" t="s">
        <v>137</v>
      </c>
      <c r="Z24" s="66" t="s">
        <v>138</v>
      </c>
      <c r="AA24" s="66" t="s">
        <v>139</v>
      </c>
      <c r="AB24" s="66" t="s">
        <v>140</v>
      </c>
      <c r="AC24" s="66" t="s">
        <v>141</v>
      </c>
      <c r="AD24" s="66" t="s">
        <v>287</v>
      </c>
      <c r="AE24" s="66" t="s">
        <v>142</v>
      </c>
      <c r="AF24" s="66" t="s">
        <v>143</v>
      </c>
      <c r="AG24" s="66" t="s">
        <v>142</v>
      </c>
      <c r="AH24" s="66" t="s">
        <v>93</v>
      </c>
      <c r="AI24" s="66" t="s">
        <v>144</v>
      </c>
      <c r="AJ24" s="66" t="s">
        <v>78</v>
      </c>
      <c r="AK24" s="66" t="s">
        <v>94</v>
      </c>
      <c r="AL24" s="66" t="s">
        <v>137</v>
      </c>
      <c r="AM24" s="66" t="s">
        <v>138</v>
      </c>
      <c r="AN24" s="66" t="s">
        <v>145</v>
      </c>
      <c r="AO24" s="66" t="s">
        <v>146</v>
      </c>
      <c r="AP24" s="66" t="s">
        <v>147</v>
      </c>
      <c r="AQ24" s="66" t="s">
        <v>148</v>
      </c>
    </row>
    <row r="25" spans="1:43">
      <c r="B25" s="66" t="s">
        <v>149</v>
      </c>
      <c r="C25" s="66" t="s">
        <v>49</v>
      </c>
      <c r="E25" s="66" t="s">
        <v>150</v>
      </c>
      <c r="K25" s="66" t="s">
        <v>151</v>
      </c>
      <c r="L25" s="66" t="s">
        <v>152</v>
      </c>
      <c r="O25" s="66" t="s">
        <v>153</v>
      </c>
      <c r="Q25" s="66" t="s">
        <v>154</v>
      </c>
      <c r="R25" s="66" t="s">
        <v>155</v>
      </c>
      <c r="S25" s="66" t="s">
        <v>156</v>
      </c>
      <c r="T25" s="66" t="s">
        <v>157</v>
      </c>
      <c r="V25" s="66" t="s">
        <v>78</v>
      </c>
      <c r="Y25" s="66" t="s">
        <v>156</v>
      </c>
      <c r="Z25" s="66" t="s">
        <v>158</v>
      </c>
      <c r="AA25" s="66" t="s">
        <v>159</v>
      </c>
      <c r="AB25" s="66" t="s">
        <v>160</v>
      </c>
      <c r="AC25" s="66" t="s">
        <v>161</v>
      </c>
      <c r="AD25" s="66" t="s">
        <v>288</v>
      </c>
      <c r="AE25" s="66" t="s">
        <v>162</v>
      </c>
      <c r="AI25" s="66" t="s">
        <v>163</v>
      </c>
      <c r="AJ25" s="66" t="s">
        <v>164</v>
      </c>
      <c r="AK25" s="66" t="s">
        <v>165</v>
      </c>
    </row>
    <row r="26" spans="1:43">
      <c r="B26" s="66" t="s">
        <v>166</v>
      </c>
      <c r="C26" s="66" t="s">
        <v>50</v>
      </c>
      <c r="E26" s="66" t="s">
        <v>167</v>
      </c>
      <c r="K26" s="66" t="s">
        <v>168</v>
      </c>
      <c r="L26" s="66" t="s">
        <v>169</v>
      </c>
      <c r="O26" s="66" t="s">
        <v>170</v>
      </c>
      <c r="Q26" s="66" t="s">
        <v>171</v>
      </c>
      <c r="R26" s="66" t="s">
        <v>172</v>
      </c>
      <c r="S26" s="66" t="s">
        <v>173</v>
      </c>
      <c r="T26" s="66" t="s">
        <v>174</v>
      </c>
      <c r="V26" s="66" t="s">
        <v>78</v>
      </c>
      <c r="Y26" s="66" t="s">
        <v>173</v>
      </c>
      <c r="Z26" s="66" t="s">
        <v>175</v>
      </c>
      <c r="AA26" s="66" t="s">
        <v>176</v>
      </c>
      <c r="AB26" s="66" t="s">
        <v>177</v>
      </c>
      <c r="AC26" s="66" t="s">
        <v>178</v>
      </c>
      <c r="AD26" s="66" t="s">
        <v>289</v>
      </c>
      <c r="AE26" s="66" t="s">
        <v>179</v>
      </c>
      <c r="AJ26" s="66" t="s">
        <v>180</v>
      </c>
      <c r="AK26" s="66" t="s">
        <v>181</v>
      </c>
    </row>
    <row r="28" spans="1:43">
      <c r="AD28" s="66" t="s">
        <v>182</v>
      </c>
      <c r="AE28" s="66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3243-314E-493E-941C-ED03A4E60333}">
  <dimension ref="A1:E15"/>
  <sheetViews>
    <sheetView workbookViewId="0"/>
  </sheetViews>
  <sheetFormatPr defaultRowHeight="15"/>
  <sheetData>
    <row r="1" spans="1:5">
      <c r="A1" s="66" t="s">
        <v>186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303</v>
      </c>
    </row>
    <row r="4" spans="1:5">
      <c r="A4" s="66" t="s">
        <v>0</v>
      </c>
      <c r="B4" s="66" t="s">
        <v>6</v>
      </c>
      <c r="C4" s="66" t="s">
        <v>304</v>
      </c>
    </row>
    <row r="5" spans="1:5">
      <c r="A5" s="66" t="s">
        <v>0</v>
      </c>
      <c r="B5" s="66" t="s">
        <v>26</v>
      </c>
      <c r="C5" s="66" t="s">
        <v>97</v>
      </c>
      <c r="D5" s="66" t="s">
        <v>98</v>
      </c>
      <c r="E5" s="66" t="s">
        <v>45</v>
      </c>
    </row>
    <row r="8" spans="1:5">
      <c r="A8" s="66" t="s">
        <v>8</v>
      </c>
      <c r="C8" s="66" t="s">
        <v>99</v>
      </c>
    </row>
    <row r="9" spans="1:5">
      <c r="A9" s="66" t="s">
        <v>9</v>
      </c>
      <c r="C9" s="66" t="s">
        <v>100</v>
      </c>
    </row>
    <row r="10" spans="1:5">
      <c r="B10" s="66" t="s">
        <v>42</v>
      </c>
      <c r="C10" s="66" t="s">
        <v>101</v>
      </c>
    </row>
    <row r="11" spans="1:5">
      <c r="B11" s="66" t="s">
        <v>39</v>
      </c>
      <c r="C11" s="66" t="s">
        <v>101</v>
      </c>
    </row>
    <row r="12" spans="1:5">
      <c r="B12" s="66" t="s">
        <v>43</v>
      </c>
      <c r="C12" s="66" t="s">
        <v>102</v>
      </c>
    </row>
    <row r="13" spans="1:5">
      <c r="B13" s="66" t="s">
        <v>44</v>
      </c>
      <c r="C13" s="66" t="s">
        <v>103</v>
      </c>
      <c r="D13" s="66" t="s">
        <v>104</v>
      </c>
    </row>
    <row r="14" spans="1:5">
      <c r="D14" s="66" t="s">
        <v>105</v>
      </c>
    </row>
    <row r="15" spans="1:5">
      <c r="D15" s="6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2025-03-04T09:51:26Z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