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13_ncr:1_{6AC5F273-7EB4-40F3-9314-5BF899F3B8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E25" i="2"/>
  <c r="M25" i="2"/>
  <c r="N25" i="2"/>
  <c r="O25" i="2"/>
  <c r="Q25" i="2"/>
  <c r="R25" i="2"/>
  <c r="T25" i="2"/>
  <c r="U25" i="2"/>
  <c r="X25" i="2"/>
  <c r="Y25" i="2"/>
  <c r="Z25" i="2"/>
  <c r="AA25" i="2"/>
  <c r="AB25" i="2"/>
  <c r="AD25" i="2"/>
  <c r="AH25" i="2"/>
  <c r="AI25" i="2"/>
  <c r="E26" i="2"/>
  <c r="M26" i="2"/>
  <c r="N26" i="2"/>
  <c r="O26" i="2"/>
  <c r="Q26" i="2"/>
  <c r="R26" i="2"/>
  <c r="T26" i="2"/>
  <c r="U26" i="2"/>
  <c r="X26" i="2"/>
  <c r="Y26" i="2"/>
  <c r="Z26" i="2"/>
  <c r="AA26" i="2"/>
  <c r="AB26" i="2"/>
  <c r="AH26" i="2"/>
  <c r="AI26" i="2"/>
  <c r="D5" i="1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B25" i="2" l="1"/>
  <c r="B26" i="2"/>
  <c r="B24" i="2"/>
  <c r="D5" i="2"/>
  <c r="D4" i="2"/>
  <c r="E4" i="2" s="1"/>
  <c r="D6" i="2"/>
  <c r="I6" i="2"/>
  <c r="E6" i="2" s="1"/>
  <c r="I5" i="2"/>
  <c r="E5" i="2" s="1"/>
  <c r="C8" i="1"/>
</calcChain>
</file>

<file path=xl/sharedStrings.xml><?xml version="1.0" encoding="utf-8"?>
<sst xmlns="http://schemas.openxmlformats.org/spreadsheetml/2006/main" count="848" uniqueCount="196">
  <si>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</si>
  <si>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</si>
  <si>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</si>
  <si>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</si>
  <si>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</si>
  <si>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</si>
  <si>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</si>
  <si>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</si>
  <si>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</si>
  <si>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</si>
  <si>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</si>
  <si>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</si>
  <si>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</si>
  <si>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</si>
  <si>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</si>
  <si>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</si>
  <si>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</si>
  <si>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</si>
  <si>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</si>
  <si>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</si>
  <si>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</si>
  <si>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</si>
  <si>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</si>
  <si>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</si>
  <si>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</si>
  <si>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</si>
  <si>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</si>
  <si>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</si>
  <si>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</si>
  <si>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</si>
  <si>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</si>
  <si>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</si>
  <si>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</si>
  <si>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</si>
  <si>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</si>
  <si>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</si>
  <si>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</si>
  <si>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</si>
  <si>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</si>
  <si>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</si>
  <si>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</si>
  <si>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</si>
  <si>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</si>
  <si>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</si>
  <si>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</si>
  <si>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</si>
  <si>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</si>
  <si>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</si>
  <si>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</si>
  <si>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</si>
  <si>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</si>
  <si>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</si>
  <si>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</si>
  <si>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</si>
  <si>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</si>
  <si>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</si>
  <si>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</si>
  <si>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</si>
  <si>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</si>
  <si>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</si>
  <si>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</si>
  <si>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</si>
  <si>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</si>
  <si>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</si>
  <si>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</si>
  <si>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</si>
  <si>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</si>
  <si>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</si>
  <si>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</si>
  <si>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</si>
  <si>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</si>
  <si>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</si>
  <si>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</si>
  <si>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</si>
  <si>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</si>
  <si>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</si>
  <si>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</si>
  <si>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</si>
  <si>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</si>
  <si>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</si>
  <si>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</si>
  <si>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</si>
  <si>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</si>
  <si>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</si>
  <si>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</si>
  <si>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</si>
  <si>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</si>
  <si>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</si>
  <si>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</si>
  <si>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</si>
  <si>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</si>
  <si>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</si>
  <si>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</si>
  <si>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</si>
  <si>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</si>
  <si>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</si>
  <si>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</si>
  <si>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</si>
  <si>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</si>
  <si>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</si>
  <si>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</si>
  <si>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</si>
  <si>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</si>
  <si>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</si>
  <si>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</si>
  <si>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</si>
  <si>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</si>
  <si>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</si>
  <si>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</si>
  <si>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</si>
  <si>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</si>
  <si>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</si>
  <si>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</si>
  <si>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</si>
  <si>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</si>
  <si>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</si>
  <si>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</si>
  <si>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</si>
  <si>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</si>
  <si>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</si>
  <si>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</si>
  <si>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</si>
  <si>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</si>
  <si>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</si>
  <si>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</si>
  <si>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</si>
  <si>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</si>
  <si>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</si>
  <si>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</si>
  <si>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</si>
  <si>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</si>
  <si>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</si>
  <si>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</si>
  <si>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</si>
  <si>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</si>
  <si>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</si>
  <si>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Auto+Hide+HideSheet+Formulas=Sheet7,Sheet3,Sheet4</t>
  </si>
  <si>
    <t>Auto+Hide+HideSheet+Formulas=Sheet7,Sheet3,Sheet4+FormulasOnly</t>
  </si>
  <si>
    <t>Auto+Hide+Values+Formulas=Sheet8,Sheet5,Sheet6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</si>
  <si>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</si>
  <si>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</si>
  <si>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</si>
  <si>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</si>
  <si>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</si>
  <si>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</si>
  <si>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</si>
  <si>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</si>
  <si>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</si>
  <si>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</si>
  <si>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</si>
  <si>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</si>
  <si>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</si>
  <si>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</si>
  <si>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</si>
  <si>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</si>
  <si>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</si>
  <si>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</si>
  <si>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</si>
  <si>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</si>
  <si>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</si>
  <si>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</si>
  <si>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</si>
  <si>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</si>
  <si>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</si>
  <si>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</si>
  <si>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</si>
  <si>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</si>
  <si>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=IFERROR(NF($E25,"U_CUSTREF"),"-")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</si>
  <si>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</si>
  <si>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</si>
  <si>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</si>
  <si>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</si>
  <si>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</si>
  <si>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</si>
  <si>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</si>
  <si>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</si>
  <si>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</si>
  <si>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</si>
  <si>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</si>
  <si>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</si>
  <si>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=IFERROR(NF($E26,"U_CUSTREF"),"-")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</si>
  <si>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</si>
  <si>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</si>
  <si>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</si>
  <si>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</si>
  <si>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</si>
  <si>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</si>
  <si>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</si>
  <si>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</si>
  <si>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</si>
  <si>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</si>
  <si>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</si>
  <si>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="01/02/2025"</t>
  </si>
  <si>
    <t>="28/02/2025"</t>
  </si>
  <si>
    <t>License with SA(33 Months Proration)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</si>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</sst>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, Times New Roman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15" fillId="0" borderId="0" xfId="0" applyFont="1"/>
    <xf numFmtId="14" fontId="0" fillId="0" borderId="0" xfId="0" applyNumberFormat="1" applyAlignment="1">
      <alignment horizontal="center" vertical="top"/>
    </xf>
    <xf numFmtId="0" fontId="16" fillId="0" borderId="0" xfId="0" applyFont="1" applyAlignment="1">
      <alignment vertical="top"/>
    </xf>
    <xf numFmtId="15" fontId="0" fillId="0" borderId="0" xfId="0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17" fillId="0" borderId="0" xfId="0" applyFont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136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"01/02/2025"</f>
        <v>01/02/2025</v>
      </c>
    </row>
    <row r="4" spans="1:7">
      <c r="A4" s="1" t="s">
        <v>0</v>
      </c>
      <c r="B4" s="4" t="s">
        <v>6</v>
      </c>
      <c r="C4" s="5" t="str">
        <f>"28/02/2025"</f>
        <v>28/02/2025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01/Feb/2025..28/Feb/2025</v>
      </c>
    </row>
    <row r="9" spans="1:7">
      <c r="A9" s="1" t="s">
        <v>9</v>
      </c>
      <c r="C9" s="3" t="str">
        <f>TEXT($C$3,"yyyyMMdd") &amp; ".." &amp; TEXT($C$4,"yyyyMMdd")</f>
        <v>20250201..20250228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83EE-37F9-433F-ACB1-FE66A191124A}">
  <dimension ref="A1:AV28"/>
  <sheetViews>
    <sheetView workbookViewId="0"/>
  </sheetViews>
  <sheetFormatPr defaultRowHeight="15"/>
  <sheetData>
    <row r="1" spans="1:48">
      <c r="A1" s="65" t="s">
        <v>139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141</v>
      </c>
      <c r="N24" s="65" t="s">
        <v>142</v>
      </c>
      <c r="O24" s="65" t="s">
        <v>143</v>
      </c>
      <c r="P24" s="65" t="s">
        <v>144</v>
      </c>
      <c r="Q24" s="65" t="s">
        <v>145</v>
      </c>
      <c r="R24" s="65" t="s">
        <v>146</v>
      </c>
      <c r="S24" s="65" t="s">
        <v>187</v>
      </c>
      <c r="T24" s="65" t="s">
        <v>147</v>
      </c>
      <c r="U24" s="65" t="s">
        <v>148</v>
      </c>
      <c r="V24" s="65" t="s">
        <v>149</v>
      </c>
      <c r="W24" s="65" t="s">
        <v>125</v>
      </c>
      <c r="X24" s="65" t="s">
        <v>150</v>
      </c>
      <c r="Y24" s="65" t="s">
        <v>151</v>
      </c>
      <c r="Z24" s="65" t="s">
        <v>152</v>
      </c>
      <c r="AA24" s="65" t="s">
        <v>153</v>
      </c>
      <c r="AB24" s="65" t="s">
        <v>154</v>
      </c>
      <c r="AC24" s="65" t="s">
        <v>126</v>
      </c>
      <c r="AD24" s="65" t="s">
        <v>155</v>
      </c>
      <c r="AE24" s="65" t="s">
        <v>156</v>
      </c>
      <c r="AF24" s="65" t="s">
        <v>155</v>
      </c>
      <c r="AG24" s="65" t="s">
        <v>95</v>
      </c>
      <c r="AH24" s="65" t="s">
        <v>157</v>
      </c>
      <c r="AJ24" s="65" t="s">
        <v>96</v>
      </c>
      <c r="AK24" s="65" t="s">
        <v>150</v>
      </c>
      <c r="AL24" s="65" t="s">
        <v>151</v>
      </c>
      <c r="AM24" s="65" t="s">
        <v>158</v>
      </c>
      <c r="AN24" s="65" t="s">
        <v>159</v>
      </c>
      <c r="AO24" s="65" t="s">
        <v>160</v>
      </c>
      <c r="AP24" s="65" t="s">
        <v>161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162</v>
      </c>
      <c r="N25" s="65" t="s">
        <v>163</v>
      </c>
      <c r="O25" s="65" t="s">
        <v>164</v>
      </c>
      <c r="Q25" s="65" t="s">
        <v>165</v>
      </c>
      <c r="R25" s="65" t="s">
        <v>166</v>
      </c>
      <c r="T25" s="65" t="s">
        <v>168</v>
      </c>
      <c r="U25" s="65" t="s">
        <v>167</v>
      </c>
      <c r="X25" s="65" t="s">
        <v>168</v>
      </c>
      <c r="Y25" s="65" t="s">
        <v>169</v>
      </c>
      <c r="Z25" s="65" t="s">
        <v>170</v>
      </c>
      <c r="AA25" s="65" t="s">
        <v>171</v>
      </c>
      <c r="AB25" s="65" t="s">
        <v>172</v>
      </c>
      <c r="AC25" s="65" t="s">
        <v>129</v>
      </c>
      <c r="AD25" s="65" t="s">
        <v>173</v>
      </c>
      <c r="AH25" s="65" t="s">
        <v>174</v>
      </c>
      <c r="AL25" s="65" t="s">
        <v>188</v>
      </c>
      <c r="AM25" s="65" t="s">
        <v>189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175</v>
      </c>
      <c r="N26" s="65" t="s">
        <v>176</v>
      </c>
      <c r="O26" s="65" t="s">
        <v>177</v>
      </c>
      <c r="Q26" s="65" t="s">
        <v>178</v>
      </c>
      <c r="R26" s="65" t="s">
        <v>179</v>
      </c>
      <c r="T26" s="65" t="s">
        <v>181</v>
      </c>
      <c r="U26" s="65" t="s">
        <v>180</v>
      </c>
      <c r="X26" s="65" t="s">
        <v>181</v>
      </c>
      <c r="Y26" s="65" t="s">
        <v>182</v>
      </c>
      <c r="Z26" s="65" t="s">
        <v>183</v>
      </c>
      <c r="AA26" s="65" t="s">
        <v>184</v>
      </c>
      <c r="AB26" s="65" t="s">
        <v>185</v>
      </c>
      <c r="AC26" s="65" t="s">
        <v>132</v>
      </c>
      <c r="AD26" s="65" t="s">
        <v>186</v>
      </c>
      <c r="AL26" s="65" t="s">
        <v>190</v>
      </c>
      <c r="AM26" s="65" t="s">
        <v>191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0"/>
  <sheetViews>
    <sheetView tabSelected="1" topLeftCell="AH19" zoomScale="85" zoomScaleNormal="85" workbookViewId="0">
      <selection activeCell="AL37" sqref="AL3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7.28515625" style="18" bestFit="1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4" customWidth="1"/>
    <col min="20" max="20" width="13" style="44" customWidth="1"/>
    <col min="21" max="21" width="15.140625" style="44" bestFit="1" customWidth="1"/>
    <col min="22" max="22" width="10.42578125" style="44" bestFit="1" customWidth="1"/>
    <col min="23" max="23" width="9.5703125" style="44" customWidth="1"/>
    <col min="24" max="24" width="16.7109375" style="4" hidden="1" customWidth="1"/>
    <col min="25" max="25" width="68" style="4" hidden="1" customWidth="1"/>
    <col min="26" max="26" width="18" style="4" bestFit="1" customWidth="1"/>
    <col min="27" max="27" width="10.5703125" style="58" bestFit="1" customWidth="1"/>
    <col min="28" max="28" width="21.42578125" style="4" bestFit="1" customWidth="1"/>
    <col min="29" max="29" width="11.28515625" style="21" customWidth="1"/>
    <col min="30" max="30" width="12.140625" style="4" customWidth="1"/>
    <col min="31" max="31" width="6.7109375" style="4" customWidth="1"/>
    <col min="32" max="32" width="6.85546875" style="21" customWidth="1"/>
    <col min="33" max="33" width="14.42578125" style="4" customWidth="1"/>
    <col min="34" max="34" width="41.85546875" style="4" bestFit="1" customWidth="1"/>
    <col min="35" max="35" width="30.42578125" style="4" customWidth="1"/>
    <col min="36" max="36" width="14.28515625" style="4" customWidth="1"/>
    <col min="37" max="37" width="11.28515625" style="35" bestFit="1" customWidth="1"/>
    <col min="38" max="38" width="53.855468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138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20250201..20250228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9" hidden="1">
      <c r="A17" s="1" t="s">
        <v>7</v>
      </c>
    </row>
    <row r="18" spans="1:49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49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9" s="39" customFormat="1" ht="18.75">
      <c r="A21" s="38"/>
      <c r="B21" s="38"/>
      <c r="I21" s="40"/>
      <c r="M21" s="70" t="s">
        <v>76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42"/>
      <c r="AK21" s="41"/>
      <c r="AL21" s="41"/>
    </row>
    <row r="22" spans="1:49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9" s="53" customFormat="1" ht="63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15</v>
      </c>
      <c r="T23" s="47" t="s">
        <v>80</v>
      </c>
      <c r="U23" s="47" t="s">
        <v>34</v>
      </c>
      <c r="V23" s="48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49">
      <c r="B24" s="1" t="str">
        <f>IF(M24="","Hide","Show")</f>
        <v>Show</v>
      </c>
      <c r="C24" s="4" t="s">
        <v>48</v>
      </c>
      <c r="E24" s="13" t="str">
        <f>"""UICACS"","""",""SQL="",""2=DOCNUM"",""33037925"",""14=CUSTREF"",""7100000102"",""14=U_CUSTREF"",""7100000102"",""15=DOCDATE"",""11/2/2025"",""15=TAXDATE"",""11/2/2025"",""14=CARDCODE"",""CI0099-SGD"",""14=CARDNAME"",""SYNAPXE PTE. LTD."",""14=ITEMCODE"",""MS7NQ-00300GLP"",""14=ITEMNAME"",""MS "&amp;"SQL SERVER STANDARD CORE SLNG LSA 2L"",""10=QUANTITY"",""5.000000"",""14=U_PONO"",""955157"",""15=U_PODATE"",""1/2/2025"",""10=U_TLINTCOS"",""0.000000"",""2=SLPCODE"",""101"",""14=SLPNAME"",""E0001-MM"",""14=MEMO"",""MELIZA MARQUEZ"",""14=CONTACTNAME"",""E-INVOICE(AP DIRECT)"",""10=LINETO"&amp;"TAL"",""30253.250000"",""14=U_ENR"","""",""14=U_MSENR"",""S7138270"",""14=U_MSPCN"",""AB57EDFE"",""14=ADDRESS2"",""SYNAPXE PTE. LTD ( 1 North Buona Vista Link)_x000D_ 1 North Buona Vista Link, #05-01 Elementum  SINGAPORE 139691_x000D_Alex Lu Zhenhui_x000D_TEL: 1800-796-2793_x000D_FAX: _x000D_EMAIL: ale"&amp;"x.lu@synapxe.sg"""</f>
        <v>"UICACS","","SQL=","2=DOCNUM","33037925","14=CUSTREF","7100000102","14=U_CUSTREF","7100000102","15=DOCDATE","11/2/2025","15=TAXDATE","11/2/2025","14=CARDCODE","CI0099-SGD","14=CARDNAME","SYNAPXE PTE. LTD.","14=ITEMCODE","MS7NQ-00300GLP","14=ITEMNAME","MS SQL SERVER STANDARD CORE SLNG LSA 2L","10=QUANTITY","5.000000","14=U_PONO","955157","15=U_PODATE","1/2/2025","10=U_TLINTCOS","0.000000","2=SLPCODE","101","14=SLPNAME","E0001-MM","14=MEMO","MELIZA MARQUEZ","14=CONTACTNAME","E-INVOICE(AP DIRECT)","10=LINETOTAL","30253.250000","14=U_ENR","","14=U_MSENR","S7138270","14=U_MSPCN","AB57EDFE","14=ADDRESS2","SYNAPXE PTE. LTD ( 1 North Buona Vista Link)_x000D_ 1 North Buona Vista Link, #05-01 Elementum  SINGAPORE 139691_x000D_Alex Lu Zhenhui_x000D_TEL: 1800-796-2793_x000D_FAX: _x000D_EMAIL: alex.lu@synapxe.sg"</v>
      </c>
      <c r="K24" s="4">
        <f>MONTH(N24)</f>
        <v>2</v>
      </c>
      <c r="L24" s="4">
        <f>YEAR(N24)</f>
        <v>2025</v>
      </c>
      <c r="M24" s="4">
        <v>33037925</v>
      </c>
      <c r="N24" s="37">
        <v>45699</v>
      </c>
      <c r="O24" s="4" t="str">
        <f>"S7138270"</f>
        <v>S7138270</v>
      </c>
      <c r="P24" s="4" t="str">
        <f>"AB57EDFE"</f>
        <v>AB57EDFE</v>
      </c>
      <c r="Q24" s="4" t="str">
        <f>"CI0099-SGD"</f>
        <v>CI0099-SGD</v>
      </c>
      <c r="R24" s="4" t="str">
        <f>"SYNAPXE PTE. LTD."</f>
        <v>SYNAPXE PTE. LTD.</v>
      </c>
      <c r="S24" s="49" t="str">
        <f>"955157"</f>
        <v>955157</v>
      </c>
      <c r="T24" s="49">
        <v>45691</v>
      </c>
      <c r="U24" s="49" t="str">
        <f>"7100000102"</f>
        <v>7100000102</v>
      </c>
      <c r="V24" s="49">
        <v>45699</v>
      </c>
      <c r="W24" s="50">
        <f>SUM(N24-T24)</f>
        <v>8</v>
      </c>
      <c r="X24" s="62" t="str">
        <f>"MS7NQ-00300GLP"</f>
        <v>MS7NQ-00300GLP</v>
      </c>
      <c r="Y24" s="62" t="str">
        <f>"MS SQL SERVER STANDARD CORE SLNG LSA 2L"</f>
        <v>MS SQL SERVER STANDARD CORE SLNG LSA 2L</v>
      </c>
      <c r="Z24" s="62" t="str">
        <f>"MELIZA MARQUEZ"</f>
        <v>MELIZA MARQUEZ</v>
      </c>
      <c r="AA24" s="58">
        <v>5</v>
      </c>
      <c r="AB24" s="62" t="str">
        <f>"E-INVOICE(AP DIRECT)"</f>
        <v>E-INVOICE(AP DIRECT)</v>
      </c>
      <c r="AC24" s="60" t="s">
        <v>95</v>
      </c>
      <c r="AD24" s="64" t="str">
        <f>"SYNAPXE PTE. LTD ( 1 North Buona Vista Link)_x000D_ 1 North Buona Vista Link, #05-01 Elementum  SINGAPORE 139691_x000D_Alex Lu Zhenhui_x000D_TEL: 1800-796-2793_x000D_FAX: _x000D_EMAIL: alex.lu@synapxe.sg"</f>
        <v>SYNAPXE PTE. LTD ( 1 North Buona Vista Link)_x000D_ 1 North Buona Vista Link, #05-01 Elementum  SINGAPORE 139691_x000D_Alex Lu Zhenhui_x000D_TEL: 1800-796-2793_x000D_FAX: _x000D_EMAIL: alex.lu@synapxe.sg</v>
      </c>
      <c r="AE24" s="18"/>
      <c r="AF24" s="60" t="s">
        <v>96</v>
      </c>
      <c r="AG24" s="4" t="str">
        <f>"MS7NQ-00300GLP"</f>
        <v>MS7NQ-00300GLP</v>
      </c>
      <c r="AH24" s="4" t="str">
        <f>"MS SQL SERVER STANDARD CORE SLNG LSA 2L"</f>
        <v>MS SQL SERVER STANDARD CORE SLNG LSA 2L</v>
      </c>
      <c r="AI24" s="4" t="s">
        <v>194</v>
      </c>
      <c r="AJ24" s="69">
        <v>45689</v>
      </c>
      <c r="AK24" s="69">
        <v>46691</v>
      </c>
      <c r="AL24" s="71" t="s">
        <v>195</v>
      </c>
    </row>
    <row r="25" spans="1:49" hidden="1">
      <c r="B25" s="1" t="str">
        <f>IF(M25="","Hide","Show")</f>
        <v>Hide</v>
      </c>
      <c r="C25" s="4" t="s">
        <v>49</v>
      </c>
      <c r="E25" s="13" t="str">
        <f>""</f>
        <v/>
      </c>
      <c r="M25" s="4" t="str">
        <f>""</f>
        <v/>
      </c>
      <c r="N25" s="37" t="str">
        <f>""</f>
        <v/>
      </c>
      <c r="O25" s="4" t="str">
        <f>""</f>
        <v/>
      </c>
      <c r="P25" s="4"/>
      <c r="Q25" s="4" t="str">
        <f>""</f>
        <v/>
      </c>
      <c r="R25" s="4" t="str">
        <f>""</f>
        <v/>
      </c>
      <c r="T25" s="44" t="str">
        <f>""</f>
        <v/>
      </c>
      <c r="U25" s="44" t="str">
        <f>""</f>
        <v/>
      </c>
      <c r="V25" s="51"/>
      <c r="W25" s="50"/>
      <c r="X25" s="4" t="str">
        <f>""</f>
        <v/>
      </c>
      <c r="Y25" s="4" t="str">
        <f>""</f>
        <v/>
      </c>
      <c r="Z25" s="4" t="str">
        <f>""</f>
        <v/>
      </c>
      <c r="AA25" s="58" t="str">
        <f>""</f>
        <v/>
      </c>
      <c r="AB25" s="4" t="str">
        <f>""</f>
        <v/>
      </c>
      <c r="AC25" s="60"/>
      <c r="AD25" s="18" t="str">
        <f>""</f>
        <v/>
      </c>
      <c r="AE25" s="18"/>
      <c r="AF25" s="60"/>
      <c r="AG25" s="18"/>
      <c r="AH25" s="5" t="str">
        <f>""</f>
        <v/>
      </c>
      <c r="AI25" s="4" t="str">
        <f>""</f>
        <v/>
      </c>
    </row>
    <row r="26" spans="1:49" hidden="1">
      <c r="B26" s="1" t="str">
        <f>IF(M26="","Hide","Show")</f>
        <v>Hide</v>
      </c>
      <c r="C26" s="4" t="s">
        <v>50</v>
      </c>
      <c r="E26" s="13" t="str">
        <f>""</f>
        <v/>
      </c>
      <c r="M26" s="4" t="str">
        <f>""</f>
        <v/>
      </c>
      <c r="N26" s="37" t="str">
        <f>""</f>
        <v/>
      </c>
      <c r="O26" s="4" t="str">
        <f>""</f>
        <v/>
      </c>
      <c r="P26" s="4"/>
      <c r="Q26" s="4" t="str">
        <f>""</f>
        <v/>
      </c>
      <c r="R26" s="4" t="str">
        <f>""</f>
        <v/>
      </c>
      <c r="T26" s="44" t="str">
        <f>""</f>
        <v/>
      </c>
      <c r="U26" s="44" t="str">
        <f>""</f>
        <v/>
      </c>
      <c r="V26" s="51"/>
      <c r="W26" s="50"/>
      <c r="X26" s="4" t="str">
        <f>""</f>
        <v/>
      </c>
      <c r="Y26" s="4" t="str">
        <f>""</f>
        <v/>
      </c>
      <c r="Z26" s="4" t="str">
        <f>""</f>
        <v/>
      </c>
      <c r="AA26" s="58" t="str">
        <f>""</f>
        <v/>
      </c>
      <c r="AB26" s="4" t="str">
        <f>""</f>
        <v/>
      </c>
      <c r="AC26" s="60"/>
      <c r="AD26" s="18"/>
      <c r="AE26" s="18"/>
      <c r="AF26" s="60"/>
      <c r="AG26" s="18"/>
      <c r="AH26" s="5" t="str">
        <f>""</f>
        <v/>
      </c>
      <c r="AI26" s="4" t="str">
        <f>""</f>
        <v/>
      </c>
    </row>
    <row r="27" spans="1:49">
      <c r="M27" s="66"/>
      <c r="N27" s="67"/>
      <c r="O27" s="4"/>
      <c r="R27" s="66"/>
      <c r="T27" s="49"/>
      <c r="V27" s="49"/>
      <c r="W27" s="50"/>
      <c r="AD27" s="68"/>
      <c r="AF27" s="60"/>
      <c r="AH27" s="5"/>
      <c r="AJ27" s="21"/>
      <c r="AK27" s="21"/>
    </row>
    <row r="28" spans="1:49">
      <c r="AS28" s="16"/>
    </row>
    <row r="29" spans="1:49">
      <c r="AT29" s="16"/>
    </row>
    <row r="30" spans="1:49">
      <c r="AU30" s="16"/>
    </row>
    <row r="31" spans="1:49">
      <c r="AV31" s="16"/>
    </row>
    <row r="32" spans="1:49">
      <c r="AW32" s="16"/>
    </row>
    <row r="33" spans="50:57">
      <c r="AX33" s="16"/>
    </row>
    <row r="34" spans="50:57">
      <c r="AY34" s="16"/>
    </row>
    <row r="35" spans="50:57">
      <c r="AZ35" s="16"/>
    </row>
    <row r="36" spans="50:57">
      <c r="BA36" s="16"/>
    </row>
    <row r="37" spans="50:57">
      <c r="BB37" s="16"/>
    </row>
    <row r="38" spans="50:57">
      <c r="BC38" s="16"/>
    </row>
    <row r="39" spans="50:57">
      <c r="BD39" s="16"/>
    </row>
    <row r="40" spans="50:57">
      <c r="BE40" s="16"/>
    </row>
  </sheetData>
  <sortState xmlns:xlrd2="http://schemas.microsoft.com/office/spreadsheetml/2017/richdata2" ref="M24:AL390">
    <sortCondition ref="Q24:Q392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192</v>
      </c>
    </row>
    <row r="4" spans="1:5">
      <c r="A4" s="65" t="s">
        <v>0</v>
      </c>
      <c r="B4" s="65" t="s">
        <v>6</v>
      </c>
      <c r="C4" s="65" t="s">
        <v>193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192</v>
      </c>
    </row>
    <row r="4" spans="1:5">
      <c r="A4" s="65" t="s">
        <v>0</v>
      </c>
      <c r="B4" s="65" t="s">
        <v>6</v>
      </c>
      <c r="C4" s="65" t="s">
        <v>193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141</v>
      </c>
      <c r="N24" s="65" t="s">
        <v>142</v>
      </c>
      <c r="O24" s="65" t="s">
        <v>143</v>
      </c>
      <c r="P24" s="65" t="s">
        <v>144</v>
      </c>
      <c r="Q24" s="65" t="s">
        <v>145</v>
      </c>
      <c r="R24" s="65" t="s">
        <v>146</v>
      </c>
      <c r="S24" s="65" t="s">
        <v>187</v>
      </c>
      <c r="T24" s="65" t="s">
        <v>147</v>
      </c>
      <c r="U24" s="65" t="s">
        <v>148</v>
      </c>
      <c r="V24" s="65" t="s">
        <v>149</v>
      </c>
      <c r="W24" s="65" t="s">
        <v>125</v>
      </c>
      <c r="X24" s="65" t="s">
        <v>150</v>
      </c>
      <c r="Y24" s="65" t="s">
        <v>151</v>
      </c>
      <c r="Z24" s="65" t="s">
        <v>152</v>
      </c>
      <c r="AA24" s="65" t="s">
        <v>153</v>
      </c>
      <c r="AB24" s="65" t="s">
        <v>154</v>
      </c>
      <c r="AC24" s="65" t="s">
        <v>126</v>
      </c>
      <c r="AD24" s="65" t="s">
        <v>155</v>
      </c>
      <c r="AE24" s="65" t="s">
        <v>156</v>
      </c>
      <c r="AF24" s="65" t="s">
        <v>155</v>
      </c>
      <c r="AG24" s="65" t="s">
        <v>95</v>
      </c>
      <c r="AH24" s="65" t="s">
        <v>157</v>
      </c>
      <c r="AJ24" s="65" t="s">
        <v>96</v>
      </c>
      <c r="AK24" s="65" t="s">
        <v>150</v>
      </c>
      <c r="AL24" s="65" t="s">
        <v>151</v>
      </c>
      <c r="AM24" s="65" t="s">
        <v>158</v>
      </c>
      <c r="AN24" s="65" t="s">
        <v>159</v>
      </c>
      <c r="AO24" s="65" t="s">
        <v>160</v>
      </c>
      <c r="AP24" s="65" t="s">
        <v>161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162</v>
      </c>
      <c r="N25" s="65" t="s">
        <v>163</v>
      </c>
      <c r="O25" s="65" t="s">
        <v>164</v>
      </c>
      <c r="Q25" s="65" t="s">
        <v>165</v>
      </c>
      <c r="R25" s="65" t="s">
        <v>166</v>
      </c>
      <c r="T25" s="65" t="s">
        <v>168</v>
      </c>
      <c r="U25" s="65" t="s">
        <v>167</v>
      </c>
      <c r="X25" s="65" t="s">
        <v>168</v>
      </c>
      <c r="Y25" s="65" t="s">
        <v>169</v>
      </c>
      <c r="Z25" s="65" t="s">
        <v>170</v>
      </c>
      <c r="AA25" s="65" t="s">
        <v>171</v>
      </c>
      <c r="AB25" s="65" t="s">
        <v>172</v>
      </c>
      <c r="AC25" s="65" t="s">
        <v>129</v>
      </c>
      <c r="AD25" s="65" t="s">
        <v>173</v>
      </c>
      <c r="AH25" s="65" t="s">
        <v>174</v>
      </c>
      <c r="AL25" s="65" t="s">
        <v>188</v>
      </c>
      <c r="AM25" s="65" t="s">
        <v>189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175</v>
      </c>
      <c r="N26" s="65" t="s">
        <v>176</v>
      </c>
      <c r="O26" s="65" t="s">
        <v>177</v>
      </c>
      <c r="Q26" s="65" t="s">
        <v>178</v>
      </c>
      <c r="R26" s="65" t="s">
        <v>179</v>
      </c>
      <c r="T26" s="65" t="s">
        <v>181</v>
      </c>
      <c r="U26" s="65" t="s">
        <v>180</v>
      </c>
      <c r="X26" s="65" t="s">
        <v>181</v>
      </c>
      <c r="Y26" s="65" t="s">
        <v>182</v>
      </c>
      <c r="Z26" s="65" t="s">
        <v>183</v>
      </c>
      <c r="AA26" s="65" t="s">
        <v>184</v>
      </c>
      <c r="AB26" s="65" t="s">
        <v>185</v>
      </c>
      <c r="AC26" s="65" t="s">
        <v>132</v>
      </c>
      <c r="AD26" s="65" t="s">
        <v>186</v>
      </c>
      <c r="AL26" s="65" t="s">
        <v>190</v>
      </c>
      <c r="AM26" s="65" t="s">
        <v>191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141</v>
      </c>
      <c r="N24" s="65" t="s">
        <v>142</v>
      </c>
      <c r="O24" s="65" t="s">
        <v>143</v>
      </c>
      <c r="P24" s="65" t="s">
        <v>144</v>
      </c>
      <c r="Q24" s="65" t="s">
        <v>145</v>
      </c>
      <c r="R24" s="65" t="s">
        <v>146</v>
      </c>
      <c r="S24" s="65" t="s">
        <v>187</v>
      </c>
      <c r="T24" s="65" t="s">
        <v>147</v>
      </c>
      <c r="U24" s="65" t="s">
        <v>148</v>
      </c>
      <c r="V24" s="65" t="s">
        <v>149</v>
      </c>
      <c r="W24" s="65" t="s">
        <v>125</v>
      </c>
      <c r="X24" s="65" t="s">
        <v>150</v>
      </c>
      <c r="Y24" s="65" t="s">
        <v>151</v>
      </c>
      <c r="Z24" s="65" t="s">
        <v>152</v>
      </c>
      <c r="AA24" s="65" t="s">
        <v>153</v>
      </c>
      <c r="AB24" s="65" t="s">
        <v>154</v>
      </c>
      <c r="AC24" s="65" t="s">
        <v>126</v>
      </c>
      <c r="AD24" s="65" t="s">
        <v>155</v>
      </c>
      <c r="AE24" s="65" t="s">
        <v>156</v>
      </c>
      <c r="AF24" s="65" t="s">
        <v>155</v>
      </c>
      <c r="AG24" s="65" t="s">
        <v>95</v>
      </c>
      <c r="AH24" s="65" t="s">
        <v>157</v>
      </c>
      <c r="AJ24" s="65" t="s">
        <v>96</v>
      </c>
      <c r="AK24" s="65" t="s">
        <v>150</v>
      </c>
      <c r="AL24" s="65" t="s">
        <v>151</v>
      </c>
      <c r="AM24" s="65" t="s">
        <v>158</v>
      </c>
      <c r="AN24" s="65" t="s">
        <v>159</v>
      </c>
      <c r="AO24" s="65" t="s">
        <v>160</v>
      </c>
      <c r="AP24" s="65" t="s">
        <v>161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162</v>
      </c>
      <c r="N25" s="65" t="s">
        <v>163</v>
      </c>
      <c r="O25" s="65" t="s">
        <v>164</v>
      </c>
      <c r="Q25" s="65" t="s">
        <v>165</v>
      </c>
      <c r="R25" s="65" t="s">
        <v>166</v>
      </c>
      <c r="T25" s="65" t="s">
        <v>168</v>
      </c>
      <c r="U25" s="65" t="s">
        <v>167</v>
      </c>
      <c r="X25" s="65" t="s">
        <v>168</v>
      </c>
      <c r="Y25" s="65" t="s">
        <v>169</v>
      </c>
      <c r="Z25" s="65" t="s">
        <v>170</v>
      </c>
      <c r="AA25" s="65" t="s">
        <v>171</v>
      </c>
      <c r="AB25" s="65" t="s">
        <v>172</v>
      </c>
      <c r="AC25" s="65" t="s">
        <v>129</v>
      </c>
      <c r="AD25" s="65" t="s">
        <v>173</v>
      </c>
      <c r="AH25" s="65" t="s">
        <v>174</v>
      </c>
      <c r="AL25" s="65" t="s">
        <v>188</v>
      </c>
      <c r="AM25" s="65" t="s">
        <v>189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175</v>
      </c>
      <c r="N26" s="65" t="s">
        <v>176</v>
      </c>
      <c r="O26" s="65" t="s">
        <v>177</v>
      </c>
      <c r="Q26" s="65" t="s">
        <v>178</v>
      </c>
      <c r="R26" s="65" t="s">
        <v>179</v>
      </c>
      <c r="T26" s="65" t="s">
        <v>181</v>
      </c>
      <c r="U26" s="65" t="s">
        <v>180</v>
      </c>
      <c r="X26" s="65" t="s">
        <v>181</v>
      </c>
      <c r="Y26" s="65" t="s">
        <v>182</v>
      </c>
      <c r="Z26" s="65" t="s">
        <v>183</v>
      </c>
      <c r="AA26" s="65" t="s">
        <v>184</v>
      </c>
      <c r="AB26" s="65" t="s">
        <v>185</v>
      </c>
      <c r="AC26" s="65" t="s">
        <v>132</v>
      </c>
      <c r="AD26" s="65" t="s">
        <v>186</v>
      </c>
      <c r="AL26" s="65" t="s">
        <v>190</v>
      </c>
      <c r="AM26" s="65" t="s">
        <v>191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A264-738D-4ACB-B0B6-D6A1896980A3}">
  <dimension ref="A1:E13"/>
  <sheetViews>
    <sheetView workbookViewId="0"/>
  </sheetViews>
  <sheetFormatPr defaultRowHeight="15"/>
  <sheetData>
    <row r="1" spans="1:5">
      <c r="A1" s="65" t="s">
        <v>137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192</v>
      </c>
    </row>
    <row r="4" spans="1:5">
      <c r="A4" s="65" t="s">
        <v>0</v>
      </c>
      <c r="B4" s="65" t="s">
        <v>6</v>
      </c>
      <c r="C4" s="65" t="s">
        <v>193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2025-03-05T08:33:45Z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