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1E91C41D-ED2E-419E-8DB0-BD97931F6E4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B24" i="2" s="1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N24" i="2"/>
  <c r="AO24" i="2"/>
  <c r="AP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N25" i="2"/>
  <c r="AO25" i="2"/>
  <c r="AP25" i="2"/>
  <c r="E26" i="2"/>
  <c r="K26" i="2"/>
  <c r="L26" i="2"/>
  <c r="O26" i="2"/>
  <c r="R26" i="2"/>
  <c r="S26" i="2"/>
  <c r="T26" i="2"/>
  <c r="V26" i="2"/>
  <c r="Y26" i="2"/>
  <c r="Z26" i="2"/>
  <c r="AA26" i="2"/>
  <c r="AB26" i="2"/>
  <c r="AD26" i="2"/>
  <c r="AE26" i="2"/>
  <c r="AF26" i="2"/>
  <c r="AG26" i="2"/>
  <c r="AH26" i="2"/>
  <c r="E27" i="2"/>
  <c r="K27" i="2"/>
  <c r="L27" i="2"/>
  <c r="O27" i="2"/>
  <c r="R27" i="2"/>
  <c r="S27" i="2"/>
  <c r="T27" i="2"/>
  <c r="V27" i="2"/>
  <c r="Y27" i="2"/>
  <c r="Z27" i="2"/>
  <c r="AA27" i="2"/>
  <c r="AB27" i="2"/>
  <c r="AD27" i="2"/>
  <c r="AE27" i="2"/>
  <c r="AF27" i="2"/>
  <c r="AG27" i="2"/>
  <c r="AH27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C26" i="2" l="1"/>
  <c r="AC27" i="2"/>
  <c r="B25" i="2"/>
  <c r="D4" i="2"/>
  <c r="E4" i="2" s="1"/>
  <c r="D6" i="2"/>
  <c r="D5" i="2"/>
  <c r="I6" i="2"/>
  <c r="I5" i="2"/>
  <c r="C8" i="1"/>
  <c r="E6" i="2" l="1"/>
  <c r="B27" i="2"/>
  <c r="E5" i="2"/>
  <c r="B26" i="2" l="1"/>
</calcChain>
</file>

<file path=xl/sharedStrings.xml><?xml version="1.0" encoding="utf-8"?>
<sst xmlns="http://schemas.openxmlformats.org/spreadsheetml/2006/main" count="979" uniqueCount="301">
  <si>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</si>
  <si>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</si>
  <si>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</si>
  <si>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</si>
  <si>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</si>
  <si>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</si>
  <si>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</si>
  <si>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</si>
  <si>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</si>
  <si>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</si>
  <si>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</si>
  <si>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</si>
  <si>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</si>
  <si>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</si>
  <si>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</si>
  <si>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</si>
  <si>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</si>
  <si>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</si>
  <si>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</si>
  <si>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</si>
  <si>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</si>
  <si>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</si>
  <si>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</si>
  <si>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</si>
  <si>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</si>
  <si>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</si>
  <si>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</si>
  <si>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</si>
  <si>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</si>
  <si>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</si>
  <si>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</si>
  <si>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</si>
  <si>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</si>
  <si>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</si>
  <si>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</si>
  <si>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</si>
  <si>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</si>
  <si>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</si>
  <si>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</si>
  <si>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</si>
  <si>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</si>
  <si>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</si>
  <si>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</si>
  <si>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</si>
  <si>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</si>
  <si>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</si>
  <si>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</si>
  <si>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</si>
  <si>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</si>
  <si>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</si>
  <si>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</si>
  <si>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</si>
  <si>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</si>
  <si>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</si>
  <si>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</si>
  <si>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</si>
  <si>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</si>
  <si>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</si>
  <si>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</si>
  <si>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</si>
  <si>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</si>
  <si>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</si>
  <si>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</si>
  <si>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</si>
  <si>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</si>
  <si>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</si>
  <si>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</si>
  <si>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</si>
  <si>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</si>
  <si>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</si>
  <si>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</si>
  <si>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</si>
  <si>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</si>
  <si>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</si>
  <si>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</si>
  <si>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</si>
  <si>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</si>
  <si>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</si>
  <si>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</si>
  <si>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</si>
  <si>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</si>
  <si>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</si>
  <si>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</si>
  <si>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</si>
  <si>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</si>
  <si>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</si>
  <si>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</si>
  <si>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</si>
  <si>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</si>
  <si>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</si>
  <si>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</si>
  <si>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</si>
  <si>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</si>
  <si>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</si>
  <si>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</si>
  <si>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</si>
  <si>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</si>
  <si>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</si>
  <si>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</si>
  <si>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</si>
  <si>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</si>
  <si>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</si>
  <si>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</si>
  <si>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</si>
  <si>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</si>
  <si>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</si>
  <si>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</si>
  <si>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</si>
  <si>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</si>
  <si>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</si>
  <si>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</si>
  <si>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</si>
  <si>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</si>
  <si>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</si>
  <si>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</si>
  <si>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</si>
  <si>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</si>
  <si>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</si>
  <si>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</si>
  <si>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</si>
  <si>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</si>
  <si>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</si>
  <si>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</si>
  <si>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</si>
  <si>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</si>
  <si>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</si>
  <si>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</si>
  <si>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</si>
  <si>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</si>
  <si>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</si>
  <si>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</si>
  <si>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</si>
  <si>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</si>
  <si>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</si>
  <si>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</si>
  <si>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</si>
  <si>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</si>
  <si>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</si>
  <si>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</si>
  <si>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</si>
  <si>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</si>
  <si>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</si>
  <si>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</si>
  <si>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</si>
  <si>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</si>
  <si>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</si>
  <si>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=IF(K29="","Hide","Show")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</si>
  <si>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</si>
  <si>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</si>
  <si>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</si>
  <si>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</si>
  <si>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</si>
  <si>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</si>
  <si>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</si>
  <si>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</si>
  <si>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</si>
  <si>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</si>
  <si>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</si>
  <si>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</si>
  <si>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</si>
  <si>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</si>
  <si>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</si>
  <si>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</si>
  <si>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</si>
  <si>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</si>
  <si>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</si>
  <si>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</si>
  <si>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</si>
  <si>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</si>
  <si>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</si>
  <si>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</si>
  <si>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</si>
  <si>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</si>
  <si>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</si>
  <si>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</si>
  <si>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</si>
  <si>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</si>
  <si>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</si>
  <si>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</si>
  <si>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</si>
  <si>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</si>
  <si>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</si>
  <si>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</si>
  <si>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</si>
  <si>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</si>
  <si>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</si>
  <si>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</si>
  <si>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</si>
  <si>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</si>
  <si>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</si>
  <si>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</si>
  <si>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</si>
  <si>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</si>
  <si>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</si>
  <si>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</si>
  <si>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</si>
  <si>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</si>
  <si>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</si>
  <si>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</si>
  <si>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</si>
  <si>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</si>
  <si>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</si>
  <si>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</si>
  <si>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</si>
  <si>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</si>
  <si>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</si>
  <si>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</si>
  <si>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</si>
  <si>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</si>
  <si>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</si>
  <si>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</si>
  <si>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</si>
  <si>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</si>
  <si>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</si>
  <si>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</si>
  <si>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</si>
  <si>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</si>
  <si>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</si>
  <si>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</si>
  <si>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</si>
  <si>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</si>
  <si>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</si>
  <si>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</si>
  <si>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</si>
  <si>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</si>
  <si>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</si>
  <si>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</si>
  <si>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</si>
  <si>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</si>
  <si>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</si>
  <si>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</si>
  <si>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</si>
  <si>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</si>
  <si>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</si>
  <si>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</si>
  <si>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</si>
  <si>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</si>
  <si>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</si>
  <si>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</si>
  <si>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</si>
  <si>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</si>
  <si>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</si>
  <si>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</si>
  <si>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</si>
  <si>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</si>
  <si>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</si>
  <si>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</si>
  <si>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</si>
  <si>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</si>
  <si>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</si>
  <si>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</si>
  <si>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</si>
  <si>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</si>
  <si>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</si>
  <si>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</si>
  <si>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</si>
  <si>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</si>
  <si>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</si>
  <si>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</si>
  <si>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</si>
  <si>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</si>
  <si>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</si>
  <si>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</si>
  <si>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</si>
  <si>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</si>
  <si>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</si>
  <si>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</si>
  <si>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</si>
  <si>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=IFERROR(NF($E28,"ADDRESS2"),"-")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</si>
  <si>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</si>
  <si>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</si>
  <si>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</si>
  <si>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</si>
  <si>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</si>
  <si>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</si>
  <si>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</si>
  <si>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</si>
  <si>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</si>
  <si>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</si>
  <si>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</si>
  <si>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</si>
  <si>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</si>
  <si>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="'CW0080-SGD','CY0036-SGD','CW0080-SGD','CS0167-SGD','CS0200-SGD','CG0164-SGD'"</t>
  </si>
  <si>
    <t>="01/01/2025"</t>
  </si>
  <si>
    <t>="31/01/2025"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</si>
  <si>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</si>
  <si>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</si>
  <si>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</si>
  <si>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="""UICACS"","""",""SQL="",""2=DOCNUM"",""33037683"",""14=CUSTREF"",""2025100045"",""14=U_CUSTREF"",""2025100045"",""15=DOCDATE"",""13/1/2025"",""15=TAXDATE"",""13/1/2025"",""14=CARDCODE"",""CS0167-SGD"",""14=CARDNAME"",""ST LUKE'S HOSPITAL"",""14=ITEMCODE"",""MSEP2-27380GLP"",""14=ITEMNAME"",""MS"&amp;" OFFICE STANDARD 2024 SLNG LTSC"",""10=QUANTITY"",""2.000000"",""14=U_PONO"",""954650"",""15=U_PODATE"",""9/1/2025"",""10=U_TLINTCOS"",""0.000000"",""2=SLPCODE"",""132"",""14=SLPNAME"",""E0001-CS"",""14=MEMO"",""WENDY KUM CHIOU SZE"",""14=CONTACTNAME"",""JULIETTE LIM"",""10=LINETOTAL"",""89"&amp;"8.920000"",""14=U_ENR"","""",""14=U_MSENR"",""S7138270"",""14=U_MSPCN"",""B816AA67"",""14=ADDRESS2"",""ST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juliettelim@stluke.org"&amp;".sg"""</t>
  </si>
  <si>
    <t>="""UICACS"","""",""SQL="",""2=DOCNUM"",""33037739"",""14=CUSTREF"",""7570000216"",""14=U_CUSTREF"",""7570000216"",""15=DOCDATE"",""17/1/2025"",""15=TAXDATE"",""17/1/2025"",""14=CARDCODE"",""CN0026-SGD"",""14=CARDNAME"",""NATIONAL HEALTHCARE GROUP PTE LTD"",""14=ITEMCODE"",""MSEP2-27461GLP"",""1"&amp;"4=ITEMNAME"",""MS VISIO PROFESSIONAL 2024 SLNG LTSC"",""10=QUANTITY"",""1.000000"",""14=U_PONO"",""954814"",""15=U_PODATE"",""16/1/2025"",""10=U_TLINTCOS"",""0.000000"",""2=SLPCODE"",""132"",""14=SLPNAME"",""E0001-CS"",""14=MEMO"",""WENDY KUM CHIOU SZE"",""14=CONTACTNAME"",""E-INVOICE(AP "&amp;"DIRECT)"",""10=LINETOTAL"",""521.650000"",""14=U_ENR"","""",""14=U_MSENR"",""S7138270"",""14=U_MSPCN"",""45018483"",""14=ADDRESS2"",""IVORY GUAN_x000D_NATIONAL HEALTHCARE GROUP PTE LTD 3 FUSIONOPOLIS LINK #03-08 NEXUS@ONE-NORTH SINGAPORE 138543_x000D_IVORY GUAN_x000D_TEL: _x000D_FAX: _x000D_EMAIL: IVORY_"&amp;"WB_GUAN@nhg.com.sg"""</t>
  </si>
  <si>
    <t>="""UICACS"","""",""SQL="",""2=DOCNUM"",""33037757"",""14=CUSTREF"",""2025100099"",""14=U_CUSTREF"",""2025100099"",""15=DOCDATE"",""21/1/2025"",""15=TAXDATE"",""21/1/2025"",""14=CARDCODE"",""CS0167-SGD"",""14=CARDNAME"",""ST LUKE'S HOSPITAL"",""14=ITEMCODE"",""MSEP2-27461GLP"",""14=ITEMNAME"",""MS"&amp;" VISIO PROFESSIONAL 2024 SLNG LTSC"",""10=QUANTITY"",""1.000000"",""14=U_PONO"",""954869"",""15=U_PODATE"",""21/1/2025"",""10=U_TLINTCOS"",""0.000000"",""2=SLPCODE"",""132"",""14=SLPNAME"",""E0001-CS"",""14=MEMO"",""WENDY KUM CHIOU SZE"",""14=CONTACTNAME"",""JULIETTE LIM"",""10=LINETOTAL"""&amp;",""526.880000"",""14=U_ENR"","""",""14=U_MSENR"",""S7138270"",""14=U_MSPCN"",""B816AA67"",""14=ADDRESS2"",""ST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</si>
  <si>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=IFERROR(NF($E28,"CONTACTNAME"),"-")</t>
  </si>
  <si>
    <t>=IFERROR(NF($E28,"U_PODATE"),"-")</t>
  </si>
  <si>
    <t>=IFERROR(NF($E28,"U_PONO"),"-")</t>
  </si>
  <si>
    <t>=IFERROR(NF($E29,"CONTACTNAME"),"-")</t>
  </si>
  <si>
    <t>=IFERROR(NF($E29,"U_PODATE"),"-")</t>
  </si>
  <si>
    <t>=IFERROR(NF($E29,"U_PONO"),"-")</t>
  </si>
  <si>
    <t>=SUBTOTAL(9,AC24:AC30)</t>
  </si>
  <si>
    <t>=SUBTOTAL(9,AD24:AD30)</t>
  </si>
  <si>
    <t>Auto+Hide+Values+Formulas=Sheet7,Sheet4,Sheet5+FormulasOnly</t>
  </si>
  <si>
    <t>perpetual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</si>
</sst>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13" fillId="0" borderId="0" xfId="2" applyNumberFormat="1" applyFont="1" applyAlignment="1">
      <alignment vertical="top"/>
    </xf>
    <xf numFmtId="38" fontId="5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285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"01/01/2025"</f>
        <v>01/01/2025</v>
      </c>
    </row>
    <row r="4" spans="1:5">
      <c r="A4" s="1" t="s">
        <v>0</v>
      </c>
      <c r="B4" s="4" t="s">
        <v>6</v>
      </c>
      <c r="C4" s="5" t="str">
        <f>"31/01/2025"</f>
        <v>31/01/2025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01/Jan/2025..31/Jan/2025</v>
      </c>
    </row>
    <row r="9" spans="1:5">
      <c r="A9" s="1" t="s">
        <v>9</v>
      </c>
      <c r="C9" s="3" t="str">
        <f>TEXT($C$3,"yyyyMMdd") &amp; ".." &amp; TEXT($C$4,"yyyyMMdd")</f>
        <v>20250101..20250131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16AE-F75B-49C0-9FFA-C10606F32F51}">
  <dimension ref="A1:AP31"/>
  <sheetViews>
    <sheetView workbookViewId="0"/>
  </sheetViews>
  <sheetFormatPr defaultRowHeight="15"/>
  <sheetData>
    <row r="1" spans="1:33">
      <c r="A1" s="72" t="s">
        <v>299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149</v>
      </c>
      <c r="N24" s="72" t="s">
        <v>150</v>
      </c>
      <c r="O24" s="72" t="s">
        <v>151</v>
      </c>
      <c r="P24" s="72" t="s">
        <v>152</v>
      </c>
      <c r="R24" s="72" t="s">
        <v>153</v>
      </c>
      <c r="S24" s="72" t="s">
        <v>154</v>
      </c>
      <c r="T24" s="72" t="s">
        <v>155</v>
      </c>
      <c r="U24" s="72" t="s">
        <v>156</v>
      </c>
      <c r="V24" s="72" t="s">
        <v>157</v>
      </c>
      <c r="W24" s="72" t="s">
        <v>158</v>
      </c>
      <c r="X24" s="72" t="s">
        <v>159</v>
      </c>
      <c r="Y24" s="72" t="s">
        <v>160</v>
      </c>
      <c r="Z24" s="72" t="s">
        <v>161</v>
      </c>
      <c r="AA24" s="72" t="s">
        <v>162</v>
      </c>
      <c r="AB24" s="72" t="s">
        <v>163</v>
      </c>
      <c r="AC24" s="72" t="s">
        <v>164</v>
      </c>
      <c r="AD24" s="72" t="s">
        <v>165</v>
      </c>
      <c r="AE24" s="72" t="s">
        <v>166</v>
      </c>
      <c r="AF24" s="72" t="s">
        <v>165</v>
      </c>
      <c r="AG24" s="72" t="s">
        <v>96</v>
      </c>
      <c r="AH24" s="72" t="s">
        <v>167</v>
      </c>
      <c r="AI24" s="72" t="s">
        <v>95</v>
      </c>
      <c r="AJ24" s="72" t="s">
        <v>97</v>
      </c>
      <c r="AK24" s="72" t="s">
        <v>168</v>
      </c>
      <c r="AL24" s="72" t="s">
        <v>169</v>
      </c>
      <c r="AM24" s="72" t="s">
        <v>170</v>
      </c>
      <c r="AN24" s="72" t="s">
        <v>171</v>
      </c>
      <c r="AO24" s="72" t="s">
        <v>172</v>
      </c>
      <c r="AP24" s="72" t="s">
        <v>173</v>
      </c>
    </row>
    <row r="25" spans="1:42">
      <c r="A25" s="72" t="s">
        <v>137</v>
      </c>
      <c r="B25" s="72" t="s">
        <v>132</v>
      </c>
      <c r="C25" s="72" t="s">
        <v>48</v>
      </c>
      <c r="E25" s="72" t="s">
        <v>288</v>
      </c>
      <c r="K25" s="72" t="s">
        <v>138</v>
      </c>
      <c r="L25" s="72" t="s">
        <v>139</v>
      </c>
      <c r="M25" s="72" t="s">
        <v>174</v>
      </c>
      <c r="N25" s="72" t="s">
        <v>175</v>
      </c>
      <c r="O25" s="72" t="s">
        <v>176</v>
      </c>
      <c r="P25" s="72" t="s">
        <v>207</v>
      </c>
      <c r="R25" s="72" t="s">
        <v>177</v>
      </c>
      <c r="S25" s="72" t="s">
        <v>178</v>
      </c>
      <c r="T25" s="72" t="s">
        <v>180</v>
      </c>
      <c r="U25" s="72" t="s">
        <v>208</v>
      </c>
      <c r="V25" s="72" t="s">
        <v>209</v>
      </c>
      <c r="W25" s="72" t="s">
        <v>210</v>
      </c>
      <c r="X25" s="72" t="s">
        <v>211</v>
      </c>
      <c r="Y25" s="72" t="s">
        <v>179</v>
      </c>
      <c r="Z25" s="72" t="s">
        <v>181</v>
      </c>
      <c r="AA25" s="72" t="s">
        <v>182</v>
      </c>
      <c r="AB25" s="72" t="s">
        <v>183</v>
      </c>
      <c r="AC25" s="72" t="s">
        <v>184</v>
      </c>
      <c r="AD25" s="72" t="s">
        <v>185</v>
      </c>
      <c r="AE25" s="72" t="s">
        <v>212</v>
      </c>
      <c r="AF25" s="72" t="s">
        <v>185</v>
      </c>
      <c r="AG25" s="72" t="s">
        <v>96</v>
      </c>
      <c r="AH25" s="72" t="s">
        <v>187</v>
      </c>
      <c r="AI25" s="72" t="s">
        <v>95</v>
      </c>
      <c r="AJ25" s="72" t="s">
        <v>97</v>
      </c>
      <c r="AK25" s="72" t="s">
        <v>213</v>
      </c>
      <c r="AL25" s="72" t="s">
        <v>214</v>
      </c>
      <c r="AM25" s="72" t="s">
        <v>215</v>
      </c>
      <c r="AN25" s="72" t="s">
        <v>216</v>
      </c>
      <c r="AO25" s="72" t="s">
        <v>217</v>
      </c>
      <c r="AP25" s="72" t="s">
        <v>218</v>
      </c>
    </row>
    <row r="26" spans="1:42">
      <c r="A26" s="72" t="s">
        <v>137</v>
      </c>
      <c r="B26" s="72" t="s">
        <v>134</v>
      </c>
      <c r="C26" s="72" t="s">
        <v>48</v>
      </c>
      <c r="E26" s="72" t="s">
        <v>289</v>
      </c>
      <c r="K26" s="72" t="s">
        <v>140</v>
      </c>
      <c r="L26" s="72" t="s">
        <v>141</v>
      </c>
      <c r="M26" s="72" t="s">
        <v>190</v>
      </c>
      <c r="N26" s="72" t="s">
        <v>191</v>
      </c>
      <c r="O26" s="72" t="s">
        <v>192</v>
      </c>
      <c r="P26" s="72" t="s">
        <v>219</v>
      </c>
      <c r="R26" s="72" t="s">
        <v>193</v>
      </c>
      <c r="S26" s="72" t="s">
        <v>194</v>
      </c>
      <c r="T26" s="72" t="s">
        <v>196</v>
      </c>
      <c r="U26" s="72" t="s">
        <v>220</v>
      </c>
      <c r="V26" s="72" t="s">
        <v>221</v>
      </c>
      <c r="W26" s="72" t="s">
        <v>222</v>
      </c>
      <c r="X26" s="72" t="s">
        <v>223</v>
      </c>
      <c r="Y26" s="72" t="s">
        <v>195</v>
      </c>
      <c r="Z26" s="72" t="s">
        <v>197</v>
      </c>
      <c r="AA26" s="72" t="s">
        <v>198</v>
      </c>
      <c r="AB26" s="72" t="s">
        <v>199</v>
      </c>
      <c r="AC26" s="72" t="s">
        <v>200</v>
      </c>
      <c r="AD26" s="72" t="s">
        <v>201</v>
      </c>
      <c r="AE26" s="72" t="s">
        <v>224</v>
      </c>
      <c r="AF26" s="72" t="s">
        <v>201</v>
      </c>
      <c r="AG26" s="72" t="s">
        <v>96</v>
      </c>
      <c r="AH26" s="72" t="s">
        <v>203</v>
      </c>
      <c r="AI26" s="72" t="s">
        <v>95</v>
      </c>
      <c r="AJ26" s="72" t="s">
        <v>97</v>
      </c>
      <c r="AK26" s="72" t="s">
        <v>225</v>
      </c>
      <c r="AL26" s="72" t="s">
        <v>226</v>
      </c>
      <c r="AM26" s="72" t="s">
        <v>227</v>
      </c>
      <c r="AN26" s="72" t="s">
        <v>228</v>
      </c>
      <c r="AO26" s="72" t="s">
        <v>229</v>
      </c>
      <c r="AP26" s="72" t="s">
        <v>230</v>
      </c>
    </row>
    <row r="27" spans="1:42">
      <c r="A27" s="72" t="s">
        <v>137</v>
      </c>
      <c r="B27" s="72" t="s">
        <v>142</v>
      </c>
      <c r="C27" s="72" t="s">
        <v>48</v>
      </c>
      <c r="E27" s="72" t="s">
        <v>290</v>
      </c>
      <c r="K27" s="72" t="s">
        <v>143</v>
      </c>
      <c r="L27" s="72" t="s">
        <v>144</v>
      </c>
      <c r="M27" s="72" t="s">
        <v>231</v>
      </c>
      <c r="N27" s="72" t="s">
        <v>232</v>
      </c>
      <c r="O27" s="72" t="s">
        <v>233</v>
      </c>
      <c r="P27" s="72" t="s">
        <v>234</v>
      </c>
      <c r="R27" s="72" t="s">
        <v>235</v>
      </c>
      <c r="S27" s="72" t="s">
        <v>236</v>
      </c>
      <c r="T27" s="72" t="s">
        <v>237</v>
      </c>
      <c r="U27" s="72" t="s">
        <v>238</v>
      </c>
      <c r="V27" s="72" t="s">
        <v>239</v>
      </c>
      <c r="W27" s="72" t="s">
        <v>240</v>
      </c>
      <c r="X27" s="72" t="s">
        <v>241</v>
      </c>
      <c r="Y27" s="72" t="s">
        <v>242</v>
      </c>
      <c r="Z27" s="72" t="s">
        <v>243</v>
      </c>
      <c r="AA27" s="72" t="s">
        <v>244</v>
      </c>
      <c r="AB27" s="72" t="s">
        <v>245</v>
      </c>
      <c r="AC27" s="72" t="s">
        <v>246</v>
      </c>
      <c r="AD27" s="72" t="s">
        <v>247</v>
      </c>
      <c r="AE27" s="72" t="s">
        <v>248</v>
      </c>
      <c r="AF27" s="72" t="s">
        <v>247</v>
      </c>
      <c r="AG27" s="72" t="s">
        <v>96</v>
      </c>
      <c r="AH27" s="72" t="s">
        <v>249</v>
      </c>
      <c r="AI27" s="72" t="s">
        <v>95</v>
      </c>
      <c r="AJ27" s="72" t="s">
        <v>97</v>
      </c>
      <c r="AK27" s="72" t="s">
        <v>250</v>
      </c>
      <c r="AL27" s="72" t="s">
        <v>251</v>
      </c>
      <c r="AM27" s="72" t="s">
        <v>252</v>
      </c>
      <c r="AN27" s="72" t="s">
        <v>253</v>
      </c>
      <c r="AO27" s="72" t="s">
        <v>254</v>
      </c>
      <c r="AP27" s="72" t="s">
        <v>255</v>
      </c>
    </row>
    <row r="28" spans="1:42">
      <c r="B28" s="72" t="s">
        <v>145</v>
      </c>
      <c r="C28" s="72" t="s">
        <v>49</v>
      </c>
      <c r="E28" s="72" t="s">
        <v>133</v>
      </c>
      <c r="K28" s="72" t="s">
        <v>256</v>
      </c>
      <c r="L28" s="72" t="s">
        <v>257</v>
      </c>
      <c r="O28" s="72" t="s">
        <v>258</v>
      </c>
      <c r="R28" s="72" t="s">
        <v>259</v>
      </c>
      <c r="S28" s="72" t="s">
        <v>260</v>
      </c>
      <c r="T28" s="72" t="s">
        <v>262</v>
      </c>
      <c r="V28" s="72" t="s">
        <v>261</v>
      </c>
      <c r="Y28" s="72" t="s">
        <v>262</v>
      </c>
      <c r="Z28" s="72" t="s">
        <v>263</v>
      </c>
      <c r="AA28" s="72" t="s">
        <v>264</v>
      </c>
      <c r="AB28" s="72" t="s">
        <v>265</v>
      </c>
      <c r="AC28" s="72" t="s">
        <v>266</v>
      </c>
      <c r="AD28" s="72" t="s">
        <v>267</v>
      </c>
      <c r="AE28" s="72" t="s">
        <v>291</v>
      </c>
      <c r="AF28" s="72" t="s">
        <v>268</v>
      </c>
      <c r="AG28" s="72" t="s">
        <v>292</v>
      </c>
      <c r="AH28" s="72" t="s">
        <v>293</v>
      </c>
    </row>
    <row r="29" spans="1:42">
      <c r="B29" s="72" t="s">
        <v>146</v>
      </c>
      <c r="C29" s="72" t="s">
        <v>50</v>
      </c>
      <c r="E29" s="72" t="s">
        <v>135</v>
      </c>
      <c r="K29" s="72" t="s">
        <v>269</v>
      </c>
      <c r="L29" s="72" t="s">
        <v>270</v>
      </c>
      <c r="O29" s="72" t="s">
        <v>271</v>
      </c>
      <c r="R29" s="72" t="s">
        <v>272</v>
      </c>
      <c r="S29" s="72" t="s">
        <v>273</v>
      </c>
      <c r="T29" s="72" t="s">
        <v>275</v>
      </c>
      <c r="V29" s="72" t="s">
        <v>274</v>
      </c>
      <c r="Y29" s="72" t="s">
        <v>275</v>
      </c>
      <c r="Z29" s="72" t="s">
        <v>276</v>
      </c>
      <c r="AA29" s="72" t="s">
        <v>277</v>
      </c>
      <c r="AB29" s="72" t="s">
        <v>278</v>
      </c>
      <c r="AC29" s="72" t="s">
        <v>279</v>
      </c>
      <c r="AD29" s="72" t="s">
        <v>280</v>
      </c>
      <c r="AE29" s="72" t="s">
        <v>294</v>
      </c>
      <c r="AF29" s="72" t="s">
        <v>281</v>
      </c>
      <c r="AG29" s="72" t="s">
        <v>295</v>
      </c>
      <c r="AH29" s="72" t="s">
        <v>296</v>
      </c>
    </row>
    <row r="31" spans="1:42">
      <c r="AC31" s="72" t="s">
        <v>297</v>
      </c>
      <c r="AD31" s="72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6"/>
  <sheetViews>
    <sheetView tabSelected="1" topLeftCell="W19" zoomScale="85" zoomScaleNormal="85" workbookViewId="0">
      <selection activeCell="AM42" sqref="AM42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0.7109375" style="18" customWidth="1"/>
    <col min="18" max="18" width="11.85546875" style="4" bestFit="1" customWidth="1"/>
    <col min="19" max="19" width="22.28515625" style="4" customWidth="1"/>
    <col min="20" max="20" width="15.140625" style="4" bestFit="1" customWidth="1"/>
    <col min="21" max="21" width="18.140625" style="4" customWidth="1"/>
    <col min="22" max="22" width="10.7109375" style="47" bestFit="1" customWidth="1"/>
    <col min="23" max="23" width="9.85546875" style="8" bestFit="1" customWidth="1"/>
    <col min="24" max="24" width="20.710937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13.5703125" style="20" customWidth="1"/>
    <col min="30" max="30" width="10.5703125" style="20" bestFit="1" customWidth="1"/>
    <col min="31" max="31" width="10.85546875" style="4" bestFit="1" customWidth="1"/>
    <col min="32" max="32" width="17.28515625" style="4" customWidth="1"/>
    <col min="33" max="33" width="7.5703125" style="4" bestFit="1" customWidth="1"/>
    <col min="34" max="34" width="28.28515625" style="4" customWidth="1"/>
    <col min="35" max="35" width="11.28515625" style="37" bestFit="1" customWidth="1"/>
    <col min="36" max="36" width="14.85546875" style="37" customWidth="1"/>
    <col min="37" max="37" width="9.140625" style="4"/>
    <col min="38" max="38" width="44.28515625" style="4" customWidth="1"/>
    <col min="39" max="39" width="15.7109375" style="4" customWidth="1"/>
    <col min="40" max="40" width="15.28515625" style="4" customWidth="1"/>
    <col min="41" max="41" width="9.140625" style="4" customWidth="1"/>
    <col min="42" max="42" width="20.5703125" style="4" customWidth="1"/>
    <col min="43" max="16384" width="9.140625" style="4"/>
  </cols>
  <sheetData>
    <row r="1" spans="1:36" s="1" customFormat="1" hidden="1">
      <c r="A1" s="1" t="s">
        <v>287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E1" s="1" t="s">
        <v>18</v>
      </c>
      <c r="AG1" s="1" t="s">
        <v>18</v>
      </c>
      <c r="AI1" s="36"/>
      <c r="AJ1" s="36"/>
    </row>
    <row r="2" spans="1:36" hidden="1">
      <c r="A2" s="1" t="s">
        <v>7</v>
      </c>
      <c r="D2" s="4" t="s">
        <v>19</v>
      </c>
      <c r="E2" s="4" t="str">
        <f>Option!$C$2</f>
        <v>UICACS</v>
      </c>
    </row>
    <row r="3" spans="1:3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6" hidden="1">
      <c r="A7" s="1" t="s">
        <v>7</v>
      </c>
    </row>
    <row r="8" spans="1:36" hidden="1">
      <c r="A8" s="1" t="s">
        <v>7</v>
      </c>
      <c r="K8" s="9"/>
    </row>
    <row r="9" spans="1:36" hidden="1">
      <c r="A9" s="1" t="s">
        <v>7</v>
      </c>
      <c r="K9" s="9"/>
    </row>
    <row r="10" spans="1:36" hidden="1">
      <c r="A10" s="1" t="s">
        <v>7</v>
      </c>
    </row>
    <row r="11" spans="1:36" hidden="1">
      <c r="A11" s="1" t="s">
        <v>7</v>
      </c>
      <c r="C11" s="4" t="s">
        <v>27</v>
      </c>
      <c r="E11" s="4" t="str">
        <f>Option!$C$9</f>
        <v>20250101..20250131</v>
      </c>
      <c r="K11" s="9"/>
    </row>
    <row r="12" spans="1:36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6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6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6" hidden="1">
      <c r="A15" s="1" t="s">
        <v>7</v>
      </c>
      <c r="C15" s="4" t="s">
        <v>43</v>
      </c>
      <c r="E15" s="4" t="str">
        <f>Option!$C$12</f>
        <v>'MS'</v>
      </c>
      <c r="AG15" s="16"/>
    </row>
    <row r="16" spans="1:36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6" hidden="1">
      <c r="A17" s="1" t="s">
        <v>7</v>
      </c>
    </row>
    <row r="18" spans="1:46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C18" s="28"/>
      <c r="AD18" s="28"/>
      <c r="AI18" s="38"/>
      <c r="AJ18" s="38"/>
    </row>
    <row r="20" spans="1:46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46" s="42" customFormat="1" ht="18.75">
      <c r="A21" s="41"/>
      <c r="B21" s="41"/>
      <c r="I21" s="43"/>
      <c r="K21" s="73" t="s">
        <v>76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44"/>
      <c r="AJ21" s="44"/>
    </row>
    <row r="22" spans="1:46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46" s="57" customFormat="1" ht="63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63" t="s">
        <v>15</v>
      </c>
      <c r="V23" s="63" t="s">
        <v>17</v>
      </c>
      <c r="W23" s="55" t="s">
        <v>81</v>
      </c>
      <c r="X23" s="55" t="s">
        <v>82</v>
      </c>
      <c r="Y23" s="64" t="s">
        <v>36</v>
      </c>
      <c r="Z23" s="64" t="s">
        <v>12</v>
      </c>
      <c r="AA23" s="62" t="s">
        <v>32</v>
      </c>
      <c r="AB23" s="62" t="s">
        <v>13</v>
      </c>
      <c r="AC23" s="65" t="s">
        <v>57</v>
      </c>
      <c r="AD23" s="65" t="s">
        <v>58</v>
      </c>
      <c r="AE23" s="53" t="s">
        <v>83</v>
      </c>
      <c r="AF23" s="54" t="s">
        <v>84</v>
      </c>
      <c r="AG23" s="54" t="s">
        <v>85</v>
      </c>
      <c r="AH23" s="54" t="s">
        <v>86</v>
      </c>
      <c r="AI23" s="55" t="s">
        <v>87</v>
      </c>
      <c r="AJ23" s="55" t="s">
        <v>88</v>
      </c>
      <c r="AK23" s="55" t="s">
        <v>89</v>
      </c>
      <c r="AL23" s="55" t="s">
        <v>90</v>
      </c>
      <c r="AM23" s="55" t="s">
        <v>91</v>
      </c>
      <c r="AN23" s="55" t="s">
        <v>92</v>
      </c>
      <c r="AO23" s="56" t="s">
        <v>93</v>
      </c>
      <c r="AP23" s="56" t="s">
        <v>94</v>
      </c>
    </row>
    <row r="24" spans="1:46">
      <c r="A24" s="1" t="s">
        <v>137</v>
      </c>
      <c r="B24" s="1" t="str">
        <f t="shared" ref="B24:B25" si="0">IF(K24="","Hide","Show")</f>
        <v>Show</v>
      </c>
      <c r="C24" s="4" t="s">
        <v>48</v>
      </c>
      <c r="E24" s="13" t="str">
        <f>"""UICACS"","""",""SQL="",""2=DOCNUM"",""33037683"",""14=CUSTREF"",""2025100045"",""14=U_CUSTREF"",""2025100045"",""15=DOCDATE"",""13/1/2025"",""15=TAXDATE"",""13/1/2025"",""14=CARDCODE"",""CS0167-SGD"",""14=CARDNAME"",""ST LUKE'S HOSPITAL"",""14=ITEMCODE"",""MSEP2-27380GLP"",""14=ITEMNAME"",""MS"&amp;" OFFICE STANDARD 2024 SLNG LTSC"",""10=QUANTITY"",""2.000000"",""14=U_PONO"",""954650"",""15=U_PODATE"",""9/1/2025"",""10=U_TLINTCOS"",""0.000000"",""2=SLPCODE"",""132"",""14=SLPNAME"",""E0001-CS"",""14=MEMO"",""WENDY KUM CHIOU SZE"",""14=CONTACTNAME"",""JULIETTE LIM"",""10=LINETOTAL"",""89"&amp;"8.920000"",""14=U_ENR"","""",""14=U_MSENR"",""S7138270"",""14=U_MSPCN"",""B816AA67"",""14=ADDRESS2"",""ST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juliettelim@stluke.org"&amp;".sg"""</f>
        <v>"UICACS","","SQL=","2=DOCNUM","33037683","14=CUSTREF","2025100045","14=U_CUSTREF","2025100045","15=DOCDATE","13/1/2025","15=TAXDATE","13/1/2025","14=CARDCODE","CS0167-SGD","14=CARDNAME","ST LUKE'S HOSPITAL","14=ITEMCODE","MSEP2-27380GLP","14=ITEMNAME","MS OFFICE STANDARD 2024 SLNG LTSC","10=QUANTITY","2.000000","14=U_PONO","954650","15=U_PODATE","9/1/2025","10=U_TLINTCOS","0.000000","2=SLPCODE","132","14=SLPNAME","E0001-CS","14=MEMO","WENDY KUM CHIOU SZE","14=CONTACTNAME","JULIETTE LIM","10=LINETOTAL","898.920000","14=U_ENR","","14=U_MSENR","S7138270","14=U_MSPCN","B816AA67","14=ADDRESS2","ST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1</v>
      </c>
      <c r="L24" s="22">
        <f>YEAR(N24)</f>
        <v>2025</v>
      </c>
      <c r="M24" s="4">
        <v>33037683</v>
      </c>
      <c r="N24" s="40">
        <v>45670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"2025100045"</f>
        <v>2025100045</v>
      </c>
      <c r="U24" s="47" t="str">
        <f>"954650"</f>
        <v>954650</v>
      </c>
      <c r="V24" s="47">
        <v>45666</v>
      </c>
      <c r="W24" s="47">
        <v>45670</v>
      </c>
      <c r="X24" s="69">
        <f>SUM(N24-V24)</f>
        <v>4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9">
        <v>2</v>
      </c>
      <c r="AC24" s="39">
        <f>IFERROR(AD24/AB24,0)</f>
        <v>449.46</v>
      </c>
      <c r="AD24" s="39">
        <v>898.92</v>
      </c>
      <c r="AE24" s="22" t="str">
        <f>"-"</f>
        <v>-</v>
      </c>
      <c r="AF24" s="67">
        <v>898.92</v>
      </c>
      <c r="AG24" s="40" t="s">
        <v>96</v>
      </c>
      <c r="AH24" s="70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4" s="66" t="s">
        <v>95</v>
      </c>
      <c r="AJ24" s="66" t="s">
        <v>97</v>
      </c>
      <c r="AK24" s="3" t="str">
        <f>"MSEP2-27380GLP"</f>
        <v>MSEP2-27380GLP</v>
      </c>
      <c r="AL24" s="3" t="str">
        <f>"MS OFFICE STANDARD 2024 SLNG LTSC"</f>
        <v>MS OFFICE STANDARD 2024 SLNG LTSC</v>
      </c>
      <c r="AM24" s="3" t="s">
        <v>300</v>
      </c>
      <c r="AN24" s="22" t="str">
        <f>"-"</f>
        <v>-</v>
      </c>
      <c r="AO24" s="22" t="str">
        <f>"-"</f>
        <v>-</v>
      </c>
      <c r="AP24" s="22" t="str">
        <f>"-"</f>
        <v>-</v>
      </c>
    </row>
    <row r="25" spans="1:46">
      <c r="A25" s="1" t="s">
        <v>137</v>
      </c>
      <c r="B25" s="1" t="str">
        <f t="shared" si="0"/>
        <v>Show</v>
      </c>
      <c r="C25" s="4" t="s">
        <v>48</v>
      </c>
      <c r="E25" s="13" t="str">
        <f>"""UICACS"","""",""SQL="",""2=DOCNUM"",""33037757"",""14=CUSTREF"",""2025100099"",""14=U_CUSTREF"",""2025100099"",""15=DOCDATE"",""21/1/2025"",""15=TAXDATE"",""21/1/2025"",""14=CARDCODE"",""CS0167-SGD"",""14=CARDNAME"",""ST LUKE'S HOSPITAL"",""14=ITEMCODE"",""MSEP2-27461GLP"",""14=ITEMNAME"",""MS"&amp;" VISIO PROFESSIONAL 2024 SLNG LTSC"",""10=QUANTITY"",""1.000000"",""14=U_PONO"",""954869"",""15=U_PODATE"",""21/1/2025"",""10=U_TLINTCOS"",""0.000000"",""2=SLPCODE"",""132"",""14=SLPNAME"",""E0001-CS"",""14=MEMO"",""WENDY KUM CHIOU SZE"",""14=CONTACTNAME"",""JULIETTE LIM"",""10=LINETOTAL"""&amp;",""526.880000"",""14=U_ENR"","""",""14=U_MSENR"",""S7138270"",""14=U_MSPCN"",""B816AA67"",""14=ADDRESS2"",""ST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"UICACS","","SQL=","2=DOCNUM","33037757","14=CUSTREF","2025100099","14=U_CUSTREF","2025100099","15=DOCDATE","21/1/2025","15=TAXDATE","21/1/2025","14=CARDCODE","CS0167-SGD","14=CARDNAME","ST LUKE'S HOSPITAL","14=ITEMCODE","MSEP2-27461GLP","14=ITEMNAME","MS VISIO PROFESSIONAL 2024 SLNG LTSC","10=QUANTITY","1.000000","14=U_PONO","954869","15=U_PODATE","21/1/2025","10=U_TLINTCOS","0.000000","2=SLPCODE","132","14=SLPNAME","E0001-CS","14=MEMO","WENDY KUM CHIOU SZE","14=CONTACTNAME","JULIETTE LIM","10=LINETOTAL","526.880000","14=U_ENR","","14=U_MSENR","S7138270","14=U_MSPCN","B816AA67","14=ADDRESS2","ST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1</v>
      </c>
      <c r="L25" s="22">
        <f>YEAR(N25)</f>
        <v>2025</v>
      </c>
      <c r="M25" s="4">
        <v>33037757</v>
      </c>
      <c r="N25" s="40">
        <v>45678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"2025100099"</f>
        <v>2025100099</v>
      </c>
      <c r="U25" s="47" t="str">
        <f>"954869"</f>
        <v>954869</v>
      </c>
      <c r="V25" s="47">
        <v>45678</v>
      </c>
      <c r="W25" s="47">
        <v>45678</v>
      </c>
      <c r="X25" s="69">
        <f>SUM(N25-V25)</f>
        <v>0</v>
      </c>
      <c r="Y25" s="52" t="str">
        <f>"MSEP2-27461GLP"</f>
        <v>MSEP2-27461GLP</v>
      </c>
      <c r="Z25" s="52" t="str">
        <f>"MS VISIO PROFESSIONAL 2024 SLNG LTSC"</f>
        <v>MS VISIO PROFESSIONAL 2024 SLNG LTSC</v>
      </c>
      <c r="AA25" s="52" t="str">
        <f>"WENDY KUM CHIOU SZE"</f>
        <v>WENDY KUM CHIOU SZE</v>
      </c>
      <c r="AB25" s="69">
        <v>1</v>
      </c>
      <c r="AC25" s="39">
        <f>IFERROR(AD25/AB25,0)</f>
        <v>526.88</v>
      </c>
      <c r="AD25" s="39">
        <v>526.88</v>
      </c>
      <c r="AE25" s="22" t="str">
        <f>"-"</f>
        <v>-</v>
      </c>
      <c r="AF25" s="67">
        <v>526.88</v>
      </c>
      <c r="AG25" s="40" t="s">
        <v>96</v>
      </c>
      <c r="AH25" s="70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5" s="66" t="s">
        <v>95</v>
      </c>
      <c r="AJ25" s="66" t="s">
        <v>97</v>
      </c>
      <c r="AK25" s="3" t="str">
        <f>"MSEP2-27461GLP"</f>
        <v>MSEP2-27461GLP</v>
      </c>
      <c r="AL25" s="3" t="str">
        <f>"MS VISIO PROFESSIONAL 2024 SLNG LTSC"</f>
        <v>MS VISIO PROFESSIONAL 2024 SLNG LTSC</v>
      </c>
      <c r="AM25" s="3" t="s">
        <v>300</v>
      </c>
      <c r="AN25" s="22" t="str">
        <f>"-"</f>
        <v>-</v>
      </c>
      <c r="AO25" s="22" t="str">
        <f>"-"</f>
        <v>-</v>
      </c>
      <c r="AP25" s="22" t="str">
        <f>"-"</f>
        <v>-</v>
      </c>
    </row>
    <row r="26" spans="1:46" hidden="1">
      <c r="B26" s="1" t="str">
        <f>IF(K26="","Hide","Show")</f>
        <v>Hide</v>
      </c>
      <c r="C26" s="4" t="s">
        <v>49</v>
      </c>
      <c r="E26" s="13" t="str">
        <f>""</f>
        <v/>
      </c>
      <c r="K26" s="4" t="str">
        <f>""</f>
        <v/>
      </c>
      <c r="L26" s="40" t="str">
        <f>""</f>
        <v/>
      </c>
      <c r="M26" s="40"/>
      <c r="N26" s="40"/>
      <c r="O26" s="4" t="str">
        <f>""</f>
        <v/>
      </c>
      <c r="P26" s="4"/>
      <c r="Q26" s="4"/>
      <c r="R26" s="4" t="str">
        <f>""</f>
        <v/>
      </c>
      <c r="S26" s="4" t="str">
        <f>""</f>
        <v/>
      </c>
      <c r="T26" s="4" t="str">
        <f>""</f>
        <v/>
      </c>
      <c r="V26" s="47" t="str">
        <f>""</f>
        <v/>
      </c>
      <c r="W26" s="51"/>
      <c r="X26" s="51"/>
      <c r="Y26" s="4" t="str">
        <f>""</f>
        <v/>
      </c>
      <c r="Z26" s="4" t="str">
        <f>""</f>
        <v/>
      </c>
      <c r="AA26" s="4" t="str">
        <f>""</f>
        <v/>
      </c>
      <c r="AB26" s="20" t="str">
        <f>""</f>
        <v/>
      </c>
      <c r="AC26" s="68">
        <f>IFERROR(AD26/AB26,0)</f>
        <v>0</v>
      </c>
      <c r="AD26" s="39" t="str">
        <f>""</f>
        <v/>
      </c>
      <c r="AE26" s="4" t="str">
        <f>""</f>
        <v/>
      </c>
      <c r="AF26" s="18" t="str">
        <f>""</f>
        <v/>
      </c>
      <c r="AG26" s="5" t="str">
        <f>""</f>
        <v/>
      </c>
      <c r="AH26" s="4" t="str">
        <f>""</f>
        <v/>
      </c>
      <c r="AI26" s="39"/>
      <c r="AJ26" s="39"/>
    </row>
    <row r="27" spans="1:46" hidden="1">
      <c r="B27" s="1" t="str">
        <f>IF(K27="","Hide","Show")</f>
        <v>Hide</v>
      </c>
      <c r="C27" s="4" t="s">
        <v>50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68">
        <f>IFERROR(AD27/AB27,0)</f>
        <v>0</v>
      </c>
      <c r="AD27" s="39" t="str">
        <f>""</f>
        <v/>
      </c>
      <c r="AE27" s="4" t="str">
        <f>""</f>
        <v/>
      </c>
      <c r="AF27" s="18" t="str">
        <f>""</f>
        <v/>
      </c>
      <c r="AG27" s="5" t="str">
        <f>""</f>
        <v/>
      </c>
      <c r="AH27" s="4" t="str">
        <f>""</f>
        <v/>
      </c>
      <c r="AI27" s="39"/>
      <c r="AJ27" s="39"/>
    </row>
    <row r="28" spans="1:46">
      <c r="AC28" s="68"/>
      <c r="AD28" s="39"/>
      <c r="AG28" s="5"/>
      <c r="AI28" s="39"/>
      <c r="AJ28" s="39"/>
    </row>
    <row r="29" spans="1:46">
      <c r="AQ29" s="16"/>
    </row>
    <row r="30" spans="1:46">
      <c r="AR30" s="16"/>
    </row>
    <row r="31" spans="1:46">
      <c r="AS31" s="16"/>
    </row>
    <row r="32" spans="1:46">
      <c r="AT32" s="16"/>
    </row>
    <row r="33" spans="47:50">
      <c r="AU33" s="16"/>
    </row>
    <row r="34" spans="47:50">
      <c r="AV34" s="16"/>
    </row>
    <row r="35" spans="47:50">
      <c r="AW35" s="16"/>
    </row>
    <row r="36" spans="47:50">
      <c r="AX36" s="16"/>
    </row>
  </sheetData>
  <sortState xmlns:xlrd2="http://schemas.microsoft.com/office/spreadsheetml/2017/richdata2" ref="K24:AJ391">
    <sortCondition ref="R24:R393"/>
  </sortState>
  <mergeCells count="1">
    <mergeCell ref="K21:A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71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72" t="s">
        <v>147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283</v>
      </c>
    </row>
    <row r="4" spans="1:5">
      <c r="A4" s="72" t="s">
        <v>0</v>
      </c>
      <c r="B4" s="72" t="s">
        <v>6</v>
      </c>
      <c r="C4" s="72" t="s">
        <v>284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282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72" t="s">
        <v>147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283</v>
      </c>
    </row>
    <row r="4" spans="1:5">
      <c r="A4" s="72" t="s">
        <v>0</v>
      </c>
      <c r="B4" s="72" t="s">
        <v>6</v>
      </c>
      <c r="C4" s="72" t="s">
        <v>284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282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72" t="s">
        <v>148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149</v>
      </c>
      <c r="N24" s="72" t="s">
        <v>150</v>
      </c>
      <c r="O24" s="72" t="s">
        <v>151</v>
      </c>
      <c r="P24" s="72" t="s">
        <v>152</v>
      </c>
      <c r="R24" s="72" t="s">
        <v>153</v>
      </c>
      <c r="S24" s="72" t="s">
        <v>154</v>
      </c>
      <c r="T24" s="72" t="s">
        <v>155</v>
      </c>
      <c r="U24" s="72" t="s">
        <v>156</v>
      </c>
      <c r="V24" s="72" t="s">
        <v>157</v>
      </c>
      <c r="W24" s="72" t="s">
        <v>158</v>
      </c>
      <c r="X24" s="72" t="s">
        <v>159</v>
      </c>
      <c r="Y24" s="72" t="s">
        <v>160</v>
      </c>
      <c r="Z24" s="72" t="s">
        <v>161</v>
      </c>
      <c r="AA24" s="72" t="s">
        <v>162</v>
      </c>
      <c r="AB24" s="72" t="s">
        <v>163</v>
      </c>
      <c r="AC24" s="72" t="s">
        <v>164</v>
      </c>
      <c r="AD24" s="72" t="s">
        <v>165</v>
      </c>
      <c r="AE24" s="72" t="s">
        <v>166</v>
      </c>
      <c r="AF24" s="72" t="s">
        <v>165</v>
      </c>
      <c r="AG24" s="72" t="s">
        <v>96</v>
      </c>
      <c r="AH24" s="72" t="s">
        <v>167</v>
      </c>
      <c r="AI24" s="72" t="s">
        <v>95</v>
      </c>
      <c r="AJ24" s="72" t="s">
        <v>97</v>
      </c>
      <c r="AK24" s="72" t="s">
        <v>168</v>
      </c>
      <c r="AL24" s="72" t="s">
        <v>169</v>
      </c>
      <c r="AM24" s="72" t="s">
        <v>170</v>
      </c>
      <c r="AN24" s="72" t="s">
        <v>171</v>
      </c>
      <c r="AO24" s="72" t="s">
        <v>172</v>
      </c>
      <c r="AP24" s="72" t="s">
        <v>173</v>
      </c>
    </row>
    <row r="25" spans="1:42">
      <c r="B25" s="72" t="s">
        <v>132</v>
      </c>
      <c r="C25" s="72" t="s">
        <v>49</v>
      </c>
      <c r="E25" s="72" t="s">
        <v>133</v>
      </c>
      <c r="K25" s="72" t="s">
        <v>174</v>
      </c>
      <c r="L25" s="72" t="s">
        <v>175</v>
      </c>
      <c r="O25" s="72" t="s">
        <v>176</v>
      </c>
      <c r="R25" s="72" t="s">
        <v>177</v>
      </c>
      <c r="S25" s="72" t="s">
        <v>178</v>
      </c>
      <c r="T25" s="72" t="s">
        <v>179</v>
      </c>
      <c r="V25" s="72" t="s">
        <v>180</v>
      </c>
      <c r="Y25" s="72" t="s">
        <v>179</v>
      </c>
      <c r="Z25" s="72" t="s">
        <v>181</v>
      </c>
      <c r="AA25" s="72" t="s">
        <v>182</v>
      </c>
      <c r="AB25" s="72" t="s">
        <v>183</v>
      </c>
      <c r="AC25" s="72" t="s">
        <v>184</v>
      </c>
      <c r="AD25" s="72" t="s">
        <v>185</v>
      </c>
      <c r="AE25" s="72" t="s">
        <v>186</v>
      </c>
      <c r="AF25" s="72" t="s">
        <v>187</v>
      </c>
      <c r="AG25" s="72" t="s">
        <v>188</v>
      </c>
      <c r="AH25" s="72" t="s">
        <v>189</v>
      </c>
    </row>
    <row r="26" spans="1:42">
      <c r="B26" s="72" t="s">
        <v>134</v>
      </c>
      <c r="C26" s="72" t="s">
        <v>50</v>
      </c>
      <c r="E26" s="72" t="s">
        <v>135</v>
      </c>
      <c r="K26" s="72" t="s">
        <v>190</v>
      </c>
      <c r="L26" s="72" t="s">
        <v>191</v>
      </c>
      <c r="O26" s="72" t="s">
        <v>192</v>
      </c>
      <c r="R26" s="72" t="s">
        <v>193</v>
      </c>
      <c r="S26" s="72" t="s">
        <v>194</v>
      </c>
      <c r="T26" s="72" t="s">
        <v>195</v>
      </c>
      <c r="V26" s="72" t="s">
        <v>196</v>
      </c>
      <c r="Y26" s="72" t="s">
        <v>195</v>
      </c>
      <c r="Z26" s="72" t="s">
        <v>197</v>
      </c>
      <c r="AA26" s="72" t="s">
        <v>198</v>
      </c>
      <c r="AB26" s="72" t="s">
        <v>199</v>
      </c>
      <c r="AC26" s="72" t="s">
        <v>200</v>
      </c>
      <c r="AD26" s="72" t="s">
        <v>201</v>
      </c>
      <c r="AE26" s="72" t="s">
        <v>202</v>
      </c>
      <c r="AF26" s="72" t="s">
        <v>203</v>
      </c>
      <c r="AG26" s="72" t="s">
        <v>204</v>
      </c>
      <c r="AH26" s="72" t="s">
        <v>205</v>
      </c>
    </row>
    <row r="28" spans="1:42">
      <c r="AC28" s="72" t="s">
        <v>136</v>
      </c>
      <c r="AD28" s="72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72" t="s">
        <v>148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149</v>
      </c>
      <c r="N24" s="72" t="s">
        <v>150</v>
      </c>
      <c r="O24" s="72" t="s">
        <v>151</v>
      </c>
      <c r="P24" s="72" t="s">
        <v>152</v>
      </c>
      <c r="R24" s="72" t="s">
        <v>153</v>
      </c>
      <c r="S24" s="72" t="s">
        <v>154</v>
      </c>
      <c r="T24" s="72" t="s">
        <v>155</v>
      </c>
      <c r="U24" s="72" t="s">
        <v>156</v>
      </c>
      <c r="V24" s="72" t="s">
        <v>157</v>
      </c>
      <c r="W24" s="72" t="s">
        <v>158</v>
      </c>
      <c r="X24" s="72" t="s">
        <v>159</v>
      </c>
      <c r="Y24" s="72" t="s">
        <v>160</v>
      </c>
      <c r="Z24" s="72" t="s">
        <v>161</v>
      </c>
      <c r="AA24" s="72" t="s">
        <v>162</v>
      </c>
      <c r="AB24" s="72" t="s">
        <v>163</v>
      </c>
      <c r="AC24" s="72" t="s">
        <v>164</v>
      </c>
      <c r="AD24" s="72" t="s">
        <v>165</v>
      </c>
      <c r="AE24" s="72" t="s">
        <v>166</v>
      </c>
      <c r="AF24" s="72" t="s">
        <v>165</v>
      </c>
      <c r="AG24" s="72" t="s">
        <v>96</v>
      </c>
      <c r="AH24" s="72" t="s">
        <v>167</v>
      </c>
      <c r="AI24" s="72" t="s">
        <v>95</v>
      </c>
      <c r="AJ24" s="72" t="s">
        <v>97</v>
      </c>
      <c r="AK24" s="72" t="s">
        <v>168</v>
      </c>
      <c r="AL24" s="72" t="s">
        <v>169</v>
      </c>
      <c r="AM24" s="72" t="s">
        <v>170</v>
      </c>
      <c r="AN24" s="72" t="s">
        <v>171</v>
      </c>
      <c r="AO24" s="72" t="s">
        <v>172</v>
      </c>
      <c r="AP24" s="72" t="s">
        <v>173</v>
      </c>
    </row>
    <row r="25" spans="1:42">
      <c r="B25" s="72" t="s">
        <v>132</v>
      </c>
      <c r="C25" s="72" t="s">
        <v>49</v>
      </c>
      <c r="E25" s="72" t="s">
        <v>133</v>
      </c>
      <c r="K25" s="72" t="s">
        <v>174</v>
      </c>
      <c r="L25" s="72" t="s">
        <v>175</v>
      </c>
      <c r="O25" s="72" t="s">
        <v>176</v>
      </c>
      <c r="R25" s="72" t="s">
        <v>177</v>
      </c>
      <c r="S25" s="72" t="s">
        <v>178</v>
      </c>
      <c r="T25" s="72" t="s">
        <v>179</v>
      </c>
      <c r="V25" s="72" t="s">
        <v>180</v>
      </c>
      <c r="Y25" s="72" t="s">
        <v>179</v>
      </c>
      <c r="Z25" s="72" t="s">
        <v>181</v>
      </c>
      <c r="AA25" s="72" t="s">
        <v>182</v>
      </c>
      <c r="AB25" s="72" t="s">
        <v>183</v>
      </c>
      <c r="AC25" s="72" t="s">
        <v>184</v>
      </c>
      <c r="AD25" s="72" t="s">
        <v>185</v>
      </c>
      <c r="AE25" s="72" t="s">
        <v>186</v>
      </c>
      <c r="AF25" s="72" t="s">
        <v>187</v>
      </c>
      <c r="AG25" s="72" t="s">
        <v>188</v>
      </c>
      <c r="AH25" s="72" t="s">
        <v>189</v>
      </c>
    </row>
    <row r="26" spans="1:42">
      <c r="B26" s="72" t="s">
        <v>134</v>
      </c>
      <c r="C26" s="72" t="s">
        <v>50</v>
      </c>
      <c r="E26" s="72" t="s">
        <v>135</v>
      </c>
      <c r="K26" s="72" t="s">
        <v>190</v>
      </c>
      <c r="L26" s="72" t="s">
        <v>191</v>
      </c>
      <c r="O26" s="72" t="s">
        <v>192</v>
      </c>
      <c r="R26" s="72" t="s">
        <v>193</v>
      </c>
      <c r="S26" s="72" t="s">
        <v>194</v>
      </c>
      <c r="T26" s="72" t="s">
        <v>195</v>
      </c>
      <c r="V26" s="72" t="s">
        <v>196</v>
      </c>
      <c r="Y26" s="72" t="s">
        <v>195</v>
      </c>
      <c r="Z26" s="72" t="s">
        <v>197</v>
      </c>
      <c r="AA26" s="72" t="s">
        <v>198</v>
      </c>
      <c r="AB26" s="72" t="s">
        <v>199</v>
      </c>
      <c r="AC26" s="72" t="s">
        <v>200</v>
      </c>
      <c r="AD26" s="72" t="s">
        <v>201</v>
      </c>
      <c r="AE26" s="72" t="s">
        <v>202</v>
      </c>
      <c r="AF26" s="72" t="s">
        <v>203</v>
      </c>
      <c r="AG26" s="72" t="s">
        <v>204</v>
      </c>
      <c r="AH26" s="72" t="s">
        <v>205</v>
      </c>
    </row>
    <row r="28" spans="1:42">
      <c r="AC28" s="72" t="s">
        <v>136</v>
      </c>
      <c r="AD28" s="72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91B9-E12D-4CAE-AF24-606566EFD7EA}">
  <dimension ref="A1:E26"/>
  <sheetViews>
    <sheetView workbookViewId="0"/>
  </sheetViews>
  <sheetFormatPr defaultRowHeight="15"/>
  <sheetData>
    <row r="1" spans="1:5">
      <c r="A1" s="72" t="s">
        <v>286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283</v>
      </c>
    </row>
    <row r="4" spans="1:5">
      <c r="A4" s="72" t="s">
        <v>0</v>
      </c>
      <c r="B4" s="72" t="s">
        <v>6</v>
      </c>
      <c r="C4" s="72" t="s">
        <v>284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282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2025-02-06T09:01:44Z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