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C9FB451D-D873-4DAE-8201-B3ABA59F22D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C24" i="2"/>
  <c r="AE24" i="2"/>
  <c r="AH24" i="2"/>
  <c r="AK24" i="2"/>
  <c r="AL24" i="2"/>
  <c r="E25" i="2"/>
  <c r="K25" i="2"/>
  <c r="B25" i="2" s="1"/>
  <c r="L25" i="2"/>
  <c r="O25" i="2"/>
  <c r="P25" i="2"/>
  <c r="R25" i="2"/>
  <c r="S25" i="2"/>
  <c r="T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Q26" i="2"/>
  <c r="R26" i="2"/>
  <c r="S26" i="2"/>
  <c r="T26" i="2"/>
  <c r="X26" i="2"/>
  <c r="Y26" i="2"/>
  <c r="Z26" i="2"/>
  <c r="AA26" i="2"/>
  <c r="AB26" i="2"/>
  <c r="AD26" i="2"/>
  <c r="AH26" i="2"/>
  <c r="AI26" i="2"/>
  <c r="AJ26" i="2"/>
  <c r="E27" i="2"/>
  <c r="K27" i="2"/>
  <c r="L27" i="2"/>
  <c r="O27" i="2"/>
  <c r="Q27" i="2"/>
  <c r="R27" i="2"/>
  <c r="S27" i="2"/>
  <c r="T27" i="2"/>
  <c r="X27" i="2"/>
  <c r="Y27" i="2"/>
  <c r="Z27" i="2"/>
  <c r="AA27" i="2"/>
  <c r="AB27" i="2"/>
  <c r="AD27" i="2"/>
  <c r="AI27" i="2"/>
  <c r="AJ27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5" i="1"/>
  <c r="E12" i="2" s="1"/>
  <c r="C4" i="1"/>
  <c r="C3" i="1"/>
  <c r="C9" i="1" s="1"/>
  <c r="E11" i="2" s="1"/>
  <c r="AC27" i="2" l="1"/>
  <c r="AC26" i="2"/>
  <c r="D4" i="2"/>
  <c r="D6" i="2"/>
  <c r="E6" i="2" s="1"/>
  <c r="B27" i="2" s="1"/>
  <c r="D5" i="2"/>
  <c r="I6" i="2"/>
  <c r="I5" i="2"/>
  <c r="E4" i="2"/>
  <c r="C8" i="1"/>
  <c r="E5" i="2" l="1"/>
  <c r="B24" i="2" l="1"/>
  <c r="B26" i="2"/>
</calcChain>
</file>

<file path=xl/sharedStrings.xml><?xml version="1.0" encoding="utf-8"?>
<sst xmlns="http://schemas.openxmlformats.org/spreadsheetml/2006/main" count="920" uniqueCount="232">
  <si>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</si>
  <si>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</si>
  <si>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</si>
  <si>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</si>
  <si>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</si>
  <si>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</si>
  <si>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</si>
  <si>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</si>
  <si>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</si>
  <si>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</si>
  <si>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</si>
  <si>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</si>
  <si>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</si>
  <si>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</si>
  <si>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</si>
  <si>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</si>
  <si>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</si>
  <si>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</si>
  <si>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</si>
  <si>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</si>
  <si>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</si>
  <si>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</si>
  <si>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</si>
  <si>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</si>
  <si>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</si>
  <si>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</si>
  <si>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</si>
  <si>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</si>
  <si>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</si>
  <si>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</si>
  <si>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</si>
  <si>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</si>
  <si>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</si>
  <si>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</si>
  <si>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</si>
  <si>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</si>
  <si>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</si>
  <si>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</si>
  <si>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</si>
  <si>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</si>
  <si>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</si>
  <si>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</si>
  <si>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</si>
  <si>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</si>
  <si>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</si>
  <si>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</si>
  <si>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</si>
  <si>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</si>
  <si>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</si>
  <si>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</si>
  <si>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</si>
  <si>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</si>
  <si>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</si>
  <si>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</si>
  <si>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</si>
  <si>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</si>
  <si>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</si>
  <si>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</si>
  <si>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</si>
  <si>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</si>
  <si>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</si>
  <si>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</si>
  <si>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</si>
  <si>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</si>
  <si>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</si>
  <si>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</si>
  <si>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</si>
  <si>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</si>
  <si>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</si>
  <si>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</si>
  <si>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</si>
  <si>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</si>
  <si>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</si>
  <si>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</si>
  <si>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</si>
  <si>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</si>
  <si>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</si>
  <si>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</si>
  <si>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</si>
  <si>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</si>
  <si>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</si>
  <si>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</si>
  <si>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</si>
  <si>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</si>
  <si>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</si>
  <si>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</si>
  <si>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</si>
  <si>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</si>
  <si>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</si>
  <si>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</si>
  <si>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</si>
  <si>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</si>
  <si>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</si>
  <si>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</si>
  <si>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</si>
  <si>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</si>
  <si>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</si>
  <si>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="01/01/2025"</t>
  </si>
  <si>
    <t>="31/01/2025"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</si>
  <si>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</si>
  <si>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</si>
  <si>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</si>
  <si>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</si>
  <si>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</si>
  <si>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</si>
  <si>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</si>
  <si>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</si>
  <si>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</si>
  <si>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</si>
  <si>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</si>
  <si>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</si>
  <si>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</si>
  <si>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</si>
  <si>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</si>
  <si>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</si>
  <si>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</si>
  <si>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</si>
  <si>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</si>
  <si>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</si>
  <si>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</si>
  <si>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</si>
  <si>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</si>
  <si>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</si>
  <si>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</si>
  <si>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</si>
  <si>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</si>
  <si>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</si>
  <si>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</si>
  <si>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</si>
  <si>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</si>
  <si>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</si>
  <si>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</si>
  <si>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</si>
  <si>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</si>
  <si>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</si>
  <si>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</si>
  <si>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</si>
  <si>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</si>
  <si>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</si>
  <si>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</si>
  <si>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</si>
  <si>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</si>
  <si>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</si>
  <si>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</si>
  <si>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</si>
  <si>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</si>
  <si>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</si>
  <si>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</si>
  <si>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</si>
  <si>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</si>
  <si>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</si>
  <si>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</si>
  <si>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</si>
  <si>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</si>
  <si>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</si>
  <si>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</si>
  <si>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</si>
  <si>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</si>
  <si>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</si>
  <si>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</si>
  <si>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</si>
  <si>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</si>
  <si>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</si>
  <si>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</si>
  <si>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</si>
  <si>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</si>
  <si>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</si>
  <si>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</si>
  <si>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</si>
  <si>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</si>
  <si>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</si>
  <si>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</si>
  <si>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</si>
  <si>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</si>
  <si>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</si>
  <si>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</si>
  <si>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</si>
  <si>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</si>
  <si>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</si>
  <si>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</si>
  <si>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</si>
  <si>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</si>
  <si>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</si>
  <si>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</si>
  <si>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</si>
  <si>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</si>
  <si>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</si>
  <si>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</si>
  <si>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</si>
  <si>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</si>
  <si>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</si>
  <si>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</si>
  <si>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</si>
  <si>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</si>
  <si>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</si>
  <si>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="""UICACS"","""",""SQL="",""2=DOCNUM"",""33037739"",""14=CUSTREF"",""7570000216"",""14=U_CUSTREF"",""7570000216"",""15=DOCDATE"",""17/1/2025"",""15=TAXDATE"",""17/1/2025"",""14=CARDCODE"",""CN0026-SGD"",""14=CARDNAME"",""NATIONAL HEALTHCARE GROUP PTE LTD"",""14=ITEMCODE"",""MSEP2-27461GLP"",""1"&amp;"4=ITEMNAME"",""MS VISIO PROFESSIONAL 2024 SLNG LTSC"",""10=QUANTITY"",""1.000000"",""14=U_PONO"",""954814"",""15=U_PODATE"",""16/1/2025"",""10=U_TLINTCOS"",""0.000000"",""2=SLPCODE"",""132"",""14=SLPNAME"",""E0001-CS"",""14=MEMO"",""WENDY KUM CHIOU SZE"",""14=CONTACTNAME"",""E-INVOICE(AP "&amp;"DIRECT)"",""10=LINETOTAL"",""521.650000"",""14=U_ENR"","""",""14=U_MSENR"",""S7138270"",""14=U_MSPCN"",""45018483"",""14=ADDRESS2"",""IVORY GUAN_x000D_NATIONAL HEALTHCARE GROUP PTE LTD 3 FUSIONOPOLIS LINK #03-08 NEXUS@ONE-NORTH SINGAPORE 138543_x000D_IVORY GUAN_x000D_TEL: _x000D_FAX: _x000D_EMAIL: IVORY_"&amp;"WB_GUAN@nhg.com.sg"""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</si>
  <si>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</si>
  <si>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</si>
  <si>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</si>
  <si>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</si>
  <si>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</si>
  <si>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</si>
  <si>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</si>
  <si>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</si>
  <si>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</si>
  <si>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</si>
  <si>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</si>
  <si>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=IFERROR(NF($E26,"ADDRESS2"),"-")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</si>
  <si>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</si>
  <si>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</si>
  <si>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</si>
  <si>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</si>
  <si>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</si>
  <si>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</si>
  <si>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</si>
  <si>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</si>
  <si>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</si>
  <si>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</si>
  <si>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</si>
  <si>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</si>
  <si>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=IFERROR(AD27/AA27,0)</t>
  </si>
  <si>
    <t>=IFERROR(NF($E27,"LINETOTAL"),"-")</t>
  </si>
  <si>
    <t>=IFERROR(NF($E27,"U_PODATE"),"-")</t>
  </si>
  <si>
    <t>=IFERROR(NF($E27,"U_PONO"),"-")</t>
  </si>
  <si>
    <t>=SUBTOTAL(9,AC24:AC28)</t>
  </si>
  <si>
    <t>=SUBTOTAL(9,AD24:AD28)</t>
  </si>
  <si>
    <t>Auto+Hide+Values+Formulas=Sheet7,Sheet4,Sheet5+FormulasOnly</t>
  </si>
  <si>
    <t>License with SA</t>
  </si>
  <si>
    <t>Perpetual license</t>
  </si>
  <si>
    <t>31.03.2027</t>
  </si>
  <si>
    <t>01.02.2025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</si>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</sst>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8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"01/01/2025"</f>
        <v>01/01/2025</v>
      </c>
    </row>
    <row r="4" spans="1:6">
      <c r="A4" s="1" t="s">
        <v>0</v>
      </c>
      <c r="B4" s="4" t="s">
        <v>6</v>
      </c>
      <c r="C4" s="5" t="str">
        <f>"31/01/2025"</f>
        <v>31/01/2025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01/Jan/2025..31/Jan/2025</v>
      </c>
    </row>
    <row r="9" spans="1:6">
      <c r="A9" s="1" t="s">
        <v>9</v>
      </c>
      <c r="C9" s="3" t="str">
        <f>TEXT($C$3,"yyyyMMdd") &amp; ".." &amp; TEXT($C$4,"yyyyMMdd")</f>
        <v>20250101..20250131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4"/>
  <sheetViews>
    <sheetView tabSelected="1" topLeftCell="K19" zoomScale="85" zoomScaleNormal="85" workbookViewId="0">
      <selection activeCell="T40" sqref="T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7.28515625" style="17" customWidth="1"/>
    <col min="17" max="17" width="3.85546875" style="4" customWidth="1"/>
    <col min="18" max="18" width="11.85546875" style="4" bestFit="1" customWidth="1"/>
    <col min="19" max="19" width="36.7109375" style="4" bestFit="1" customWidth="1"/>
    <col min="20" max="20" width="15.140625" style="3" bestFit="1" customWidth="1"/>
    <col min="21" max="21" width="10.7109375" style="4" bestFit="1" customWidth="1"/>
    <col min="22" max="23" width="20.7109375" style="4" customWidth="1"/>
    <col min="24" max="24" width="17.7109375" style="4" hidden="1" customWidth="1"/>
    <col min="25" max="25" width="36.28515625" style="4" hidden="1" customWidth="1"/>
    <col min="26" max="26" width="23.140625" style="4" bestFit="1" customWidth="1"/>
    <col min="27" max="27" width="10.5703125" style="19" bestFit="1" customWidth="1"/>
    <col min="28" max="28" width="21.42578125" style="4" bestFit="1" customWidth="1"/>
    <col min="29" max="34" width="23" style="4" customWidth="1"/>
    <col min="35" max="35" width="10.7109375" style="4" bestFit="1" customWidth="1"/>
    <col min="36" max="36" width="10.5703125" style="4" bestFit="1" customWidth="1"/>
    <col min="37" max="37" width="11.28515625" style="38" customWidth="1"/>
    <col min="38" max="38" width="40.42578125" style="38" customWidth="1"/>
    <col min="39" max="39" width="17.85546875" style="4" customWidth="1"/>
    <col min="40" max="40" width="18.42578125" style="21" customWidth="1"/>
    <col min="41" max="41" width="19" style="21" customWidth="1"/>
    <col min="42" max="42" width="20" style="21" customWidth="1"/>
    <col min="43" max="44" width="9.28515625" style="4" hidden="1" customWidth="1"/>
    <col min="45" max="16384" width="9.28515625" style="4"/>
  </cols>
  <sheetData>
    <row r="1" spans="1:44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I1" s="1" t="s">
        <v>18</v>
      </c>
      <c r="AJ1" s="1" t="s">
        <v>18</v>
      </c>
      <c r="AK1" s="37"/>
      <c r="AL1" s="37"/>
      <c r="AN1" s="22"/>
      <c r="AO1" s="22"/>
      <c r="AP1" s="22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K8" s="45"/>
    </row>
    <row r="9" spans="1:44" hidden="1">
      <c r="A9" s="1" t="s">
        <v>7</v>
      </c>
      <c r="K9" s="45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20250101..20250131</v>
      </c>
      <c r="K11" s="45"/>
    </row>
    <row r="12" spans="1:44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4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4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4" hidden="1">
      <c r="A15" s="1" t="s">
        <v>7</v>
      </c>
      <c r="C15" s="4" t="s">
        <v>43</v>
      </c>
      <c r="E15" s="4" t="str">
        <f>Option!$C$12</f>
        <v>'MS'</v>
      </c>
      <c r="AI15" s="15"/>
    </row>
    <row r="16" spans="1:44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7</v>
      </c>
    </row>
    <row r="18" spans="1:48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K18" s="39"/>
      <c r="AL18" s="39"/>
      <c r="AN18" s="26"/>
      <c r="AO18" s="26"/>
      <c r="AP18" s="26"/>
    </row>
    <row r="20" spans="1:48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8" s="43" customFormat="1" ht="18.75">
      <c r="A21" s="42"/>
      <c r="B21" s="42"/>
      <c r="I21" s="44"/>
      <c r="K21" s="68" t="s">
        <v>53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</row>
    <row r="22" spans="1:48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8" s="56" customFormat="1" ht="47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3" t="s">
        <v>79</v>
      </c>
      <c r="W23" s="53" t="s">
        <v>80</v>
      </c>
      <c r="X23" s="60" t="s">
        <v>36</v>
      </c>
      <c r="Y23" s="60" t="s">
        <v>12</v>
      </c>
      <c r="Z23" s="50" t="s">
        <v>32</v>
      </c>
      <c r="AA23" s="50" t="s">
        <v>13</v>
      </c>
      <c r="AB23" s="50" t="s">
        <v>37</v>
      </c>
      <c r="AC23" s="61" t="s">
        <v>56</v>
      </c>
      <c r="AD23" s="61" t="s">
        <v>57</v>
      </c>
      <c r="AE23" s="49" t="s">
        <v>81</v>
      </c>
      <c r="AF23" s="50" t="s">
        <v>82</v>
      </c>
      <c r="AG23" s="51" t="s">
        <v>83</v>
      </c>
      <c r="AH23" s="50" t="s">
        <v>84</v>
      </c>
      <c r="AI23" s="50" t="s">
        <v>85</v>
      </c>
      <c r="AJ23" s="53" t="s">
        <v>86</v>
      </c>
      <c r="AK23" s="54" t="s">
        <v>87</v>
      </c>
      <c r="AL23" s="54" t="s">
        <v>88</v>
      </c>
      <c r="AM23" s="54" t="s">
        <v>89</v>
      </c>
      <c r="AN23" s="54" t="s">
        <v>90</v>
      </c>
      <c r="AO23" s="54" t="s">
        <v>91</v>
      </c>
      <c r="AP23" s="54" t="s">
        <v>92</v>
      </c>
    </row>
    <row r="24" spans="1:48">
      <c r="B24" s="1" t="str">
        <f>IF(K24="","Hide","Show")</f>
        <v>Show</v>
      </c>
      <c r="C24" s="4" t="s">
        <v>48</v>
      </c>
      <c r="E24" s="12" t="str">
        <f>"""UICACS"","""",""SQL="",""2=DOCNUM"",""33037647"",""14=CUSTREF"",""7570000206"",""14=U_CUSTREF"",""7570000206"",""15=DOCDATE"",""7/1/2025"",""15=TAXDATE"",""7/1/2025"",""14=CARDCODE"",""CN0026-SGD"",""14=CARDNAME"",""NATIONAL HEALTHCARE GROUP PTE LTD"",""14=ITEMCODE"",""MS7JQ-00353GLP"",""14="&amp;"ITEMNAME"",""MS SQL SERVER ENTERPRISE CORE SLNG LSA 2L"",""10=QUANTITY"",""2.000000"",""14=U_PONO"",""954594"",""15=U_PODATE"",""6/1/2025"",""10=U_TLINTCOS"",""0.000000"",""2=SLPCODE"",""132"",""14=SLPNAME"",""E0001-CS"",""14=MEMO"",""WENDY KUM CHIOU SZE"",""14=CONTACTNAME"",""E-INVOICE(A"&amp;"P DIRECT)"",""10=LINETOTAL"",""42017.160000"",""14=U_ENR"","""",""14=U_MSENR"",""S7138270"",""14=U_MSPCN"",""45018483"",""14=ADDRESS2"",""GO CANDICE JEAN VARGAS_x000D_NATIONAL HEALTHCARE GROUP PTE LTD 3 FUSIONOPOLIS LINK #03-08, NEXUS@ONE-NORTH SINGAPORE 138543_x000D_GO CANDICE JEAN VAR"&amp;"GAS_x000D_TEL: _x000D_FAX: _x000D_EMAIL: GO.CANDICE.JEAN.VARGAS@SYNAPXE.SG"""</f>
        <v>"UICACS","","SQL=","2=DOCNUM","33037647","14=CUSTREF","7570000206","14=U_CUSTREF","7570000206","15=DOCDATE","7/1/2025","15=TAXDATE","7/1/2025","14=CARDCODE","CN0026-SGD","14=CARDNAME","NATIONAL HEALTHCARE GROUP PTE LTD","14=ITEMCODE","MS7JQ-00353GLP","14=ITEMNAME","MS SQL SERVER ENTERPRISE CORE SLNG LSA 2L","10=QUANTITY","2.000000","14=U_PONO","954594","15=U_PODATE","6/1/2025","10=U_TLINTCOS","0.000000","2=SLPCODE","132","14=SLPNAME","E0001-CS","14=MEMO","WENDY KUM CHIOU SZE","14=CONTACTNAME","E-INVOICE(AP DIRECT)","10=LINETOTAL","42017.160000","14=U_ENR","","14=U_MSENR","S7138270","14=U_MSPCN","45018483","14=ADDRESS2","GO CANDICE JEAN VARGAS_x000D_NATIONAL HEALTHCARE GROUP PTE LTD 3 FUSIONOPOLIS LINK #03-08, NEXUS@ONE-NORTH SINGAPORE 138543_x000D_GO CANDICE JEAN VARGAS_x000D_TEL: _x000D_FAX: _x000D_EMAIL: GO.CANDICE.JEAN.VARGAS@SYNAPXE.SG"</v>
      </c>
      <c r="K24" s="21">
        <f>MONTH(N24)</f>
        <v>1</v>
      </c>
      <c r="L24" s="21">
        <f>YEAR(N24)</f>
        <v>2025</v>
      </c>
      <c r="M24" s="21">
        <v>33037647</v>
      </c>
      <c r="N24" s="41">
        <v>45664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"CN0026-SGD"</f>
        <v>CN0026-SGD</v>
      </c>
      <c r="S24" s="4" t="str">
        <f>"NATIONAL HEALTHCARE GROUP PTE LTD"</f>
        <v>NATIONAL HEALTHCARE GROUP PTE LTD</v>
      </c>
      <c r="T24" s="3" t="str">
        <f>"7570000206"</f>
        <v>7570000206</v>
      </c>
      <c r="U24" s="47">
        <v>45663</v>
      </c>
      <c r="V24" s="47">
        <v>45664</v>
      </c>
      <c r="W24" s="48">
        <f>SUM(N24-U24)</f>
        <v>1</v>
      </c>
      <c r="X24" s="4" t="str">
        <f>"MS7JQ-00353GLP"</f>
        <v>MS7JQ-00353GLP</v>
      </c>
      <c r="Y24" s="4" t="str">
        <f>"MS SQL SERVER ENTERPRISE CORE SLNG LSA 2L"</f>
        <v>MS SQL SERVER ENTERPRISE CORE SLNG LSA 2L</v>
      </c>
      <c r="Z24" s="62" t="str">
        <f>"WENDY KUM CHIOU SZE"</f>
        <v>WENDY KUM CHIOU SZE</v>
      </c>
      <c r="AA24" s="48">
        <v>2</v>
      </c>
      <c r="AB24" s="62" t="str">
        <f>"E-INVOICE(AP DIRECT)"</f>
        <v>E-INVOICE(AP DIRECT)</v>
      </c>
      <c r="AC24" s="40">
        <f>IFERROR(AD24/AA24,0)</f>
        <v>21008.58</v>
      </c>
      <c r="AD24" s="40">
        <v>42017.16</v>
      </c>
      <c r="AE24" s="52" t="str">
        <f>"-"</f>
        <v>-</v>
      </c>
      <c r="AF24" s="66">
        <v>42017.16</v>
      </c>
      <c r="AG24" s="52" t="s">
        <v>93</v>
      </c>
      <c r="AH24" s="63" t="str">
        <f>"GO CANDICE JEAN VARGAS_x000D_NATIONAL HEALTHCARE GROUP PTE LTD 3 FUSIONOPOLIS LINK #03-08, NEXUS@ONE-NORTH SINGAPORE 138543_x000D_GO CANDICE JEAN VARGAS_x000D_TEL: _x000D_FAX: _x000D_EMAIL: GO.CANDICE.JEAN.VARGAS@SYNAPXE.SG"</f>
        <v>GO CANDICE JEAN VARGAS_x000D_NATIONAL HEALTHCARE GROUP PTE LTD 3 FUSIONOPOLIS LINK #03-08, NEXUS@ONE-NORTH SINGAPORE 138543_x000D_GO CANDICE JEAN VARGAS_x000D_TEL: _x000D_FAX: _x000D_EMAIL: GO.CANDICE.JEAN.VARGAS@SYNAPXE.SG</v>
      </c>
      <c r="AI24" s="5" t="s">
        <v>78</v>
      </c>
      <c r="AJ24" s="4" t="s">
        <v>94</v>
      </c>
      <c r="AK24" s="4" t="str">
        <f>"MS7JQ-00353GLP"</f>
        <v>MS7JQ-00353GLP</v>
      </c>
      <c r="AL24" s="64" t="str">
        <f>"MS SQL SERVER ENTERPRISE CORE SLNG LSA 2L"</f>
        <v>MS SQL SERVER ENTERPRISE CORE SLNG LSA 2L</v>
      </c>
      <c r="AM24" s="4" t="s">
        <v>227</v>
      </c>
      <c r="AN24" s="21" t="s">
        <v>230</v>
      </c>
      <c r="AO24" s="21" t="s">
        <v>229</v>
      </c>
      <c r="AP24" s="21" t="s">
        <v>231</v>
      </c>
    </row>
    <row r="25" spans="1:48">
      <c r="A25" s="1" t="s">
        <v>191</v>
      </c>
      <c r="B25" s="1" t="str">
        <f>IF(K25="","Hide","Show")</f>
        <v>Show</v>
      </c>
      <c r="C25" s="4" t="s">
        <v>48</v>
      </c>
      <c r="E25" s="12" t="str">
        <f>"""UICACS"","""",""SQL="",""2=DOCNUM"",""33037739"",""14=CUSTREF"",""7570000216"",""14=U_CUSTREF"",""7570000216"",""15=DOCDATE"",""17/1/2025"",""15=TAXDATE"",""17/1/2025"",""14=CARDCODE"",""CN0026-SGD"",""14=CARDNAME"",""NATIONAL HEALTHCARE GROUP PTE LTD"",""14=ITEMCODE"",""MSEP2-27461GLP"",""1"&amp;"4=ITEMNAME"",""MS VISIO PROFESSIONAL 2024 SLNG LTSC"",""10=QUANTITY"",""1.000000"",""14=U_PONO"",""954814"",""15=U_PODATE"",""16/1/2025"",""10=U_TLINTCOS"",""0.000000"",""2=SLPCODE"",""132"",""14=SLPNAME"",""E0001-CS"",""14=MEMO"",""WENDY KUM CHIOU SZE"",""14=CONTACTNAME"",""E-INVOICE(AP "&amp;"DIRECT)"",""10=LINETOTAL"",""521.650000"",""14=U_ENR"","""",""14=U_MSENR"",""S7138270"",""14=U_MSPCN"",""45018483"",""14=ADDRESS2"",""IVORY GUAN_x000D_NATIONAL HEALTHCARE GROUP PTE LTD 3 FUSIONOPOLIS LINK #03-08 NEXUS@ONE-NORTH SINGAPORE 138543_x000D_IVORY GUAN_x000D_TEL: _x000D_FAX: _x000D_EMAIL: IVORY_"&amp;"WB_GUAN@nhg.com.sg"""</f>
        <v>"UICACS","","SQL=","2=DOCNUM","33037739","14=CUSTREF","7570000216","14=U_CUSTREF","7570000216","15=DOCDATE","17/1/2025","15=TAXDATE","17/1/2025","14=CARDCODE","CN0026-SGD","14=CARDNAME","NATIONAL HEALTHCARE GROUP PTE LTD","14=ITEMCODE","MSEP2-27461GLP","14=ITEMNAME","MS VISIO PROFESSIONAL 2024 SLNG LTSC","10=QUANTITY","1.000000","14=U_PONO","954814","15=U_PODATE","16/1/2025","10=U_TLINTCOS","0.000000","2=SLPCODE","132","14=SLPNAME","E0001-CS","14=MEMO","WENDY KUM CHIOU SZE","14=CONTACTNAME","E-INVOICE(AP DIRECT)","10=LINETOTAL","521.650000","14=U_ENR","","14=U_MSENR","S7138270","14=U_MSPCN","45018483","14=ADDRESS2","IVORY GUAN_x000D_NATIONAL HEALTHCARE GROUP PTE LTD 3 FUSIONOPOLIS LINK #03-08 NEXUS@ONE-NORTH SINGAPORE 138543_x000D_IVORY GUAN_x000D_TEL: _x000D_FAX: _x000D_EMAIL: IVORY_WB_GUAN@nhg.com.sg"</v>
      </c>
      <c r="K25" s="21">
        <f>MONTH(N25)</f>
        <v>1</v>
      </c>
      <c r="L25" s="21">
        <f>YEAR(N25)</f>
        <v>2025</v>
      </c>
      <c r="M25" s="21">
        <v>33037739</v>
      </c>
      <c r="N25" s="41">
        <v>45674</v>
      </c>
      <c r="O25" s="21" t="str">
        <f>"S7138270"</f>
        <v>S7138270</v>
      </c>
      <c r="P25" s="4" t="str">
        <f>"45018483"</f>
        <v>45018483</v>
      </c>
      <c r="Q25" s="4" t="s">
        <v>78</v>
      </c>
      <c r="R25" s="4" t="str">
        <f>"CN0026-SGD"</f>
        <v>CN0026-SGD</v>
      </c>
      <c r="S25" s="4" t="str">
        <f>"NATIONAL HEALTHCARE GROUP PTE LTD"</f>
        <v>NATIONAL HEALTHCARE GROUP PTE LTD</v>
      </c>
      <c r="T25" s="3" t="str">
        <f>"7570000216"</f>
        <v>7570000216</v>
      </c>
      <c r="U25" s="47">
        <v>45673</v>
      </c>
      <c r="V25" s="47">
        <v>45674</v>
      </c>
      <c r="W25" s="48">
        <f>SUM(N25-U25)</f>
        <v>1</v>
      </c>
      <c r="X25" s="4" t="str">
        <f>"MSEP2-27461GLP"</f>
        <v>MSEP2-27461GLP</v>
      </c>
      <c r="Y25" s="4" t="str">
        <f>"MS VISIO PROFESSIONAL 2024 SLNG LTSC"</f>
        <v>MS VISIO PROFESSIONAL 2024 SLNG LTSC</v>
      </c>
      <c r="Z25" s="62" t="str">
        <f>"WENDY KUM CHIOU SZE"</f>
        <v>WENDY KUM CHIOU SZE</v>
      </c>
      <c r="AA25" s="48">
        <v>1</v>
      </c>
      <c r="AB25" s="62" t="str">
        <f>"E-INVOICE(AP DIRECT)"</f>
        <v>E-INVOICE(AP DIRECT)</v>
      </c>
      <c r="AC25" s="40">
        <f>IFERROR(AD25/AA25,0)</f>
        <v>521.65</v>
      </c>
      <c r="AD25" s="40">
        <v>521.65</v>
      </c>
      <c r="AE25" s="52" t="str">
        <f>"-"</f>
        <v>-</v>
      </c>
      <c r="AF25" s="66">
        <v>521.65</v>
      </c>
      <c r="AG25" s="52" t="s">
        <v>93</v>
      </c>
      <c r="AH25" s="63" t="str">
        <f>"IVORY GUAN_x000D_NATIONAL HEALTHCARE GROUP PTE LTD 3 FUSIONOPOLIS LINK #03-08 NEXUS@ONE-NORTH SINGAPORE 138543_x000D_IVORY GUAN_x000D_TEL: _x000D_FAX: _x000D_EMAIL: IVORY_WB_GUAN@nhg.com.sg"</f>
        <v>IVORY GUAN_x000D_NATIONAL HEALTHCARE GROUP PTE LTD 3 FUSIONOPOLIS LINK #03-08 NEXUS@ONE-NORTH SINGAPORE 138543_x000D_IVORY GUAN_x000D_TEL: _x000D_FAX: _x000D_EMAIL: IVORY_WB_GUAN@nhg.com.sg</v>
      </c>
      <c r="AI25" s="5" t="s">
        <v>78</v>
      </c>
      <c r="AJ25" s="4" t="s">
        <v>94</v>
      </c>
      <c r="AK25" s="4" t="str">
        <f>"MSEP2-27461GLP"</f>
        <v>MSEP2-27461GLP</v>
      </c>
      <c r="AL25" s="64" t="str">
        <f>"MS VISIO PROFESSIONAL 2024 SLNG LTSC"</f>
        <v>MS VISIO PROFESSIONAL 2024 SLNG LTSC</v>
      </c>
      <c r="AM25" s="4" t="s">
        <v>228</v>
      </c>
      <c r="AN25" s="21" t="s">
        <v>231</v>
      </c>
      <c r="AO25" s="21" t="s">
        <v>231</v>
      </c>
      <c r="AP25" s="21" t="s">
        <v>231</v>
      </c>
    </row>
    <row r="26" spans="1:48" hidden="1">
      <c r="B26" s="1" t="str">
        <f>IF(K26="","Hide","Show")</f>
        <v>Hide</v>
      </c>
      <c r="C26" s="4" t="s">
        <v>49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U26" s="5" t="s">
        <v>78</v>
      </c>
      <c r="V26" s="5"/>
      <c r="W26" s="5"/>
      <c r="X26" s="4" t="str">
        <f>""</f>
        <v/>
      </c>
      <c r="Y26" s="4" t="str">
        <f>""</f>
        <v/>
      </c>
      <c r="Z26" s="4" t="str">
        <f>""</f>
        <v/>
      </c>
      <c r="AA26" s="19" t="str">
        <f>""</f>
        <v/>
      </c>
      <c r="AB26" s="4" t="str">
        <f>""</f>
        <v/>
      </c>
      <c r="AC26" s="40">
        <f>IFERROR(AD26/AA26,0)</f>
        <v>0</v>
      </c>
      <c r="AD26" s="40" t="str">
        <f>""</f>
        <v/>
      </c>
      <c r="AE26" s="40"/>
      <c r="AF26" s="40"/>
      <c r="AG26" s="17"/>
      <c r="AH26" s="17" t="str">
        <f>""</f>
        <v/>
      </c>
      <c r="AI26" s="5" t="str">
        <f>""</f>
        <v/>
      </c>
      <c r="AJ26" s="4" t="str">
        <f>""</f>
        <v/>
      </c>
    </row>
    <row r="27" spans="1:48" hidden="1">
      <c r="B27" s="1" t="str">
        <f>IF(K27="","Hide","Show")</f>
        <v>Hide</v>
      </c>
      <c r="C27" s="4" t="s">
        <v>50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U27" s="5" t="s">
        <v>78</v>
      </c>
      <c r="V27" s="5"/>
      <c r="W27" s="5"/>
      <c r="X27" s="4" t="str">
        <f>""</f>
        <v/>
      </c>
      <c r="Y27" s="4" t="str">
        <f>""</f>
        <v/>
      </c>
      <c r="Z27" s="4" t="str">
        <f>""</f>
        <v/>
      </c>
      <c r="AA27" s="19" t="str">
        <f>""</f>
        <v/>
      </c>
      <c r="AB27" s="4" t="str">
        <f>""</f>
        <v/>
      </c>
      <c r="AC27" s="40">
        <f>IFERROR(AD27/AA27,0)</f>
        <v>0</v>
      </c>
      <c r="AD27" s="40" t="str">
        <f>""</f>
        <v/>
      </c>
      <c r="AE27" s="40"/>
      <c r="AF27" s="40"/>
      <c r="AG27" s="17"/>
      <c r="AH27" s="17"/>
      <c r="AI27" s="5" t="str">
        <f>""</f>
        <v/>
      </c>
      <c r="AJ27" s="4" t="str">
        <f>""</f>
        <v/>
      </c>
    </row>
    <row r="28" spans="1:48">
      <c r="AC28" s="40"/>
      <c r="AD28" s="40"/>
      <c r="AE28" s="40"/>
      <c r="AF28" s="40"/>
      <c r="AI28" s="5"/>
    </row>
    <row r="29" spans="1:48">
      <c r="AS29" s="15"/>
    </row>
    <row r="30" spans="1:48">
      <c r="AT30" s="15"/>
    </row>
    <row r="31" spans="1:48">
      <c r="AU31" s="15"/>
    </row>
    <row r="32" spans="1:48">
      <c r="AV32" s="15"/>
    </row>
    <row r="33" spans="49:50">
      <c r="AW33" s="15"/>
    </row>
    <row r="34" spans="49:50">
      <c r="AX34" s="15"/>
    </row>
  </sheetData>
  <sortState xmlns:xlrd2="http://schemas.microsoft.com/office/spreadsheetml/2017/richdata2" ref="K24:AL870">
    <sortCondition ref="Q24:Q872"/>
  </sortState>
  <mergeCells count="1">
    <mergeCell ref="K21:A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18DF-D048-4D7E-9D81-39297E5771B0}">
  <dimension ref="A1:E15"/>
  <sheetViews>
    <sheetView workbookViewId="0"/>
  </sheetViews>
  <sheetFormatPr defaultRowHeight="15"/>
  <sheetData>
    <row r="1" spans="1:5">
      <c r="A1" s="69" t="s">
        <v>109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4DA0-5ACD-4D98-816A-7D4287F77BE8}">
  <dimension ref="A1:E15"/>
  <sheetViews>
    <sheetView workbookViewId="0"/>
  </sheetViews>
  <sheetFormatPr defaultRowHeight="15"/>
  <sheetData>
    <row r="1" spans="1:5">
      <c r="A1" s="69" t="s">
        <v>109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0DFE-FB6A-42E7-A868-B081706F9C82}">
  <dimension ref="A1:AR28"/>
  <sheetViews>
    <sheetView workbookViewId="0"/>
  </sheetViews>
  <sheetFormatPr defaultRowHeight="15"/>
  <sheetData>
    <row r="1" spans="1:44">
      <c r="A1" s="69" t="s">
        <v>190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B25" s="69" t="s">
        <v>153</v>
      </c>
      <c r="C25" s="69" t="s">
        <v>49</v>
      </c>
      <c r="E25" s="69" t="s">
        <v>154</v>
      </c>
      <c r="K25" s="69" t="s">
        <v>155</v>
      </c>
      <c r="L25" s="69" t="s">
        <v>156</v>
      </c>
      <c r="O25" s="69" t="s">
        <v>157</v>
      </c>
      <c r="Q25" s="69" t="s">
        <v>158</v>
      </c>
      <c r="R25" s="69" t="s">
        <v>159</v>
      </c>
      <c r="S25" s="69" t="s">
        <v>160</v>
      </c>
      <c r="T25" s="69" t="s">
        <v>161</v>
      </c>
      <c r="U25" s="69" t="s">
        <v>78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H25" s="69" t="s">
        <v>168</v>
      </c>
      <c r="AI25" s="69" t="s">
        <v>169</v>
      </c>
      <c r="AJ25" s="69" t="s">
        <v>170</v>
      </c>
    </row>
    <row r="26" spans="1:42">
      <c r="B26" s="69" t="s">
        <v>171</v>
      </c>
      <c r="C26" s="69" t="s">
        <v>50</v>
      </c>
      <c r="E26" s="69" t="s">
        <v>172</v>
      </c>
      <c r="K26" s="69" t="s">
        <v>173</v>
      </c>
      <c r="L26" s="69" t="s">
        <v>174</v>
      </c>
      <c r="O26" s="69" t="s">
        <v>175</v>
      </c>
      <c r="Q26" s="69" t="s">
        <v>176</v>
      </c>
      <c r="R26" s="69" t="s">
        <v>177</v>
      </c>
      <c r="S26" s="69" t="s">
        <v>178</v>
      </c>
      <c r="T26" s="69" t="s">
        <v>179</v>
      </c>
      <c r="U26" s="69" t="s">
        <v>78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I26" s="69" t="s">
        <v>186</v>
      </c>
      <c r="AJ26" s="69" t="s">
        <v>187</v>
      </c>
    </row>
    <row r="28" spans="1:42">
      <c r="AC28" s="69" t="s">
        <v>188</v>
      </c>
      <c r="AD28" s="69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34F2-CC0A-4629-8788-CD3E685076C3}">
  <dimension ref="A1:AR28"/>
  <sheetViews>
    <sheetView workbookViewId="0"/>
  </sheetViews>
  <sheetFormatPr defaultRowHeight="15"/>
  <sheetData>
    <row r="1" spans="1:44">
      <c r="A1" s="69" t="s">
        <v>190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B25" s="69" t="s">
        <v>153</v>
      </c>
      <c r="C25" s="69" t="s">
        <v>49</v>
      </c>
      <c r="E25" s="69" t="s">
        <v>154</v>
      </c>
      <c r="K25" s="69" t="s">
        <v>155</v>
      </c>
      <c r="L25" s="69" t="s">
        <v>156</v>
      </c>
      <c r="O25" s="69" t="s">
        <v>157</v>
      </c>
      <c r="Q25" s="69" t="s">
        <v>158</v>
      </c>
      <c r="R25" s="69" t="s">
        <v>159</v>
      </c>
      <c r="S25" s="69" t="s">
        <v>160</v>
      </c>
      <c r="T25" s="69" t="s">
        <v>161</v>
      </c>
      <c r="U25" s="69" t="s">
        <v>78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H25" s="69" t="s">
        <v>168</v>
      </c>
      <c r="AI25" s="69" t="s">
        <v>169</v>
      </c>
      <c r="AJ25" s="69" t="s">
        <v>170</v>
      </c>
    </row>
    <row r="26" spans="1:42">
      <c r="B26" s="69" t="s">
        <v>171</v>
      </c>
      <c r="C26" s="69" t="s">
        <v>50</v>
      </c>
      <c r="E26" s="69" t="s">
        <v>172</v>
      </c>
      <c r="K26" s="69" t="s">
        <v>173</v>
      </c>
      <c r="L26" s="69" t="s">
        <v>174</v>
      </c>
      <c r="O26" s="69" t="s">
        <v>175</v>
      </c>
      <c r="Q26" s="69" t="s">
        <v>176</v>
      </c>
      <c r="R26" s="69" t="s">
        <v>177</v>
      </c>
      <c r="S26" s="69" t="s">
        <v>178</v>
      </c>
      <c r="T26" s="69" t="s">
        <v>179</v>
      </c>
      <c r="U26" s="69" t="s">
        <v>78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I26" s="69" t="s">
        <v>186</v>
      </c>
      <c r="AJ26" s="69" t="s">
        <v>187</v>
      </c>
    </row>
    <row r="28" spans="1:42">
      <c r="AC28" s="69" t="s">
        <v>188</v>
      </c>
      <c r="AD28" s="69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C2F0-92E0-412D-B6A4-255348F69E58}">
  <dimension ref="A1:E15"/>
  <sheetViews>
    <sheetView workbookViewId="0"/>
  </sheetViews>
  <sheetFormatPr defaultRowHeight="15"/>
  <sheetData>
    <row r="1" spans="1:5">
      <c r="A1" s="69" t="s">
        <v>193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BEC0-9112-42D8-A3C3-A5693C670881}">
  <dimension ref="A1:AR29"/>
  <sheetViews>
    <sheetView workbookViewId="0"/>
  </sheetViews>
  <sheetFormatPr defaultRowHeight="15"/>
  <sheetData>
    <row r="1" spans="1:44">
      <c r="A1" s="69" t="s">
        <v>226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A25" s="69" t="s">
        <v>191</v>
      </c>
      <c r="B25" s="69" t="s">
        <v>153</v>
      </c>
      <c r="C25" s="69" t="s">
        <v>48</v>
      </c>
      <c r="E25" s="69" t="s">
        <v>195</v>
      </c>
      <c r="K25" s="69" t="s">
        <v>196</v>
      </c>
      <c r="L25" s="69" t="s">
        <v>197</v>
      </c>
      <c r="M25" s="69" t="s">
        <v>155</v>
      </c>
      <c r="N25" s="69" t="s">
        <v>156</v>
      </c>
      <c r="O25" s="69" t="s">
        <v>157</v>
      </c>
      <c r="P25" s="69" t="s">
        <v>198</v>
      </c>
      <c r="Q25" s="69" t="s">
        <v>78</v>
      </c>
      <c r="R25" s="69" t="s">
        <v>158</v>
      </c>
      <c r="S25" s="69" t="s">
        <v>159</v>
      </c>
      <c r="T25" s="69" t="s">
        <v>161</v>
      </c>
      <c r="U25" s="69" t="s">
        <v>199</v>
      </c>
      <c r="V25" s="69" t="s">
        <v>200</v>
      </c>
      <c r="W25" s="69" t="s">
        <v>201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E25" s="69" t="s">
        <v>202</v>
      </c>
      <c r="AF25" s="69" t="s">
        <v>167</v>
      </c>
      <c r="AG25" s="69" t="s">
        <v>93</v>
      </c>
      <c r="AH25" s="69" t="s">
        <v>168</v>
      </c>
      <c r="AI25" s="69" t="s">
        <v>78</v>
      </c>
      <c r="AJ25" s="69" t="s">
        <v>94</v>
      </c>
      <c r="AK25" s="69" t="s">
        <v>160</v>
      </c>
      <c r="AL25" s="69" t="s">
        <v>162</v>
      </c>
      <c r="AM25" s="69" t="s">
        <v>203</v>
      </c>
      <c r="AN25" s="69" t="s">
        <v>204</v>
      </c>
      <c r="AO25" s="69" t="s">
        <v>205</v>
      </c>
      <c r="AP25" s="69" t="s">
        <v>206</v>
      </c>
    </row>
    <row r="26" spans="1:42">
      <c r="B26" s="69" t="s">
        <v>171</v>
      </c>
      <c r="C26" s="69" t="s">
        <v>49</v>
      </c>
      <c r="E26" s="69" t="s">
        <v>154</v>
      </c>
      <c r="K26" s="69" t="s">
        <v>173</v>
      </c>
      <c r="L26" s="69" t="s">
        <v>174</v>
      </c>
      <c r="O26" s="69" t="s">
        <v>175</v>
      </c>
      <c r="Q26" s="69" t="s">
        <v>176</v>
      </c>
      <c r="R26" s="69" t="s">
        <v>177</v>
      </c>
      <c r="S26" s="69" t="s">
        <v>178</v>
      </c>
      <c r="T26" s="69" t="s">
        <v>179</v>
      </c>
      <c r="U26" s="69" t="s">
        <v>78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H26" s="69" t="s">
        <v>207</v>
      </c>
      <c r="AI26" s="69" t="s">
        <v>186</v>
      </c>
      <c r="AJ26" s="69" t="s">
        <v>187</v>
      </c>
    </row>
    <row r="27" spans="1:42">
      <c r="B27" s="69" t="s">
        <v>208</v>
      </c>
      <c r="C27" s="69" t="s">
        <v>50</v>
      </c>
      <c r="E27" s="69" t="s">
        <v>172</v>
      </c>
      <c r="K27" s="69" t="s">
        <v>209</v>
      </c>
      <c r="L27" s="69" t="s">
        <v>210</v>
      </c>
      <c r="O27" s="69" t="s">
        <v>211</v>
      </c>
      <c r="Q27" s="69" t="s">
        <v>212</v>
      </c>
      <c r="R27" s="69" t="s">
        <v>213</v>
      </c>
      <c r="S27" s="69" t="s">
        <v>214</v>
      </c>
      <c r="T27" s="69" t="s">
        <v>215</v>
      </c>
      <c r="U27" s="69" t="s">
        <v>78</v>
      </c>
      <c r="X27" s="69" t="s">
        <v>214</v>
      </c>
      <c r="Y27" s="69" t="s">
        <v>216</v>
      </c>
      <c r="Z27" s="69" t="s">
        <v>217</v>
      </c>
      <c r="AA27" s="69" t="s">
        <v>218</v>
      </c>
      <c r="AB27" s="69" t="s">
        <v>219</v>
      </c>
      <c r="AC27" s="69" t="s">
        <v>220</v>
      </c>
      <c r="AD27" s="69" t="s">
        <v>221</v>
      </c>
      <c r="AI27" s="69" t="s">
        <v>222</v>
      </c>
      <c r="AJ27" s="69" t="s">
        <v>223</v>
      </c>
    </row>
    <row r="29" spans="1:42">
      <c r="AC29" s="69" t="s">
        <v>224</v>
      </c>
      <c r="AD29" s="69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2025-02-06T09:14:22Z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