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8_{80AC4276-3815-412F-B713-E4739D6D2A24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18" state="veryHidden" r:id="rId5"/>
    <sheet name="Sheet3" sheetId="19" state="veryHidden" r:id="rId6"/>
    <sheet name="Sheet4" sheetId="20" state="veryHidden" r:id="rId7"/>
    <sheet name="Sheet5" sheetId="21" state="veryHidden" r:id="rId8"/>
    <sheet name="Sheet6" sheetId="22" state="veryHidden" r:id="rId9"/>
    <sheet name="Sheet7" sheetId="23" state="veryHidden" r:id="rId10"/>
  </sheets>
  <definedNames>
    <definedName name="_xlnm._FilterDatabase" localSheetId="1" hidden="1">Data!$K$23:$AL$27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W24" i="2"/>
  <c r="X24" i="2"/>
  <c r="Y24" i="2"/>
  <c r="Z24" i="2"/>
  <c r="AB24" i="2"/>
  <c r="AD24" i="2"/>
  <c r="AG24" i="2"/>
  <c r="AH24" i="2"/>
  <c r="E25" i="2"/>
  <c r="K25" i="2"/>
  <c r="B25" i="2" s="1"/>
  <c r="L25" i="2"/>
  <c r="O25" i="2"/>
  <c r="P25" i="2"/>
  <c r="R25" i="2"/>
  <c r="S25" i="2"/>
  <c r="T25" i="2"/>
  <c r="W25" i="2"/>
  <c r="X25" i="2"/>
  <c r="Y25" i="2"/>
  <c r="Z25" i="2"/>
  <c r="AB25" i="2"/>
  <c r="AD25" i="2"/>
  <c r="AG25" i="2"/>
  <c r="AH25" i="2"/>
  <c r="E26" i="2"/>
  <c r="K26" i="2"/>
  <c r="L26" i="2"/>
  <c r="O26" i="2"/>
  <c r="Q26" i="2"/>
  <c r="R26" i="2"/>
  <c r="S26" i="2"/>
  <c r="T26" i="2"/>
  <c r="X26" i="2"/>
  <c r="Y26" i="2"/>
  <c r="Z26" i="2"/>
  <c r="AA26" i="2"/>
  <c r="AB26" i="2"/>
  <c r="AD26" i="2"/>
  <c r="AE26" i="2"/>
  <c r="AF26" i="2"/>
  <c r="E27" i="2"/>
  <c r="K27" i="2"/>
  <c r="L27" i="2"/>
  <c r="O27" i="2"/>
  <c r="Q27" i="2"/>
  <c r="R27" i="2"/>
  <c r="S27" i="2"/>
  <c r="T27" i="2"/>
  <c r="X27" i="2"/>
  <c r="Y27" i="2"/>
  <c r="Z27" i="2"/>
  <c r="AA27" i="2"/>
  <c r="AB27" i="2"/>
  <c r="AE27" i="2"/>
  <c r="AF27" i="2"/>
  <c r="D5" i="1"/>
  <c r="B9" i="17"/>
  <c r="B8" i="17"/>
  <c r="B7" i="17"/>
  <c r="E14" i="2"/>
  <c r="H6" i="2"/>
  <c r="H5" i="2"/>
  <c r="H4" i="2"/>
  <c r="E2" i="2"/>
  <c r="D15" i="1"/>
  <c r="C13" i="1" s="1"/>
  <c r="E16" i="2" s="1"/>
  <c r="D14" i="1"/>
  <c r="D13" i="1"/>
  <c r="C12" i="1"/>
  <c r="E15" i="2" s="1"/>
  <c r="C11" i="1"/>
  <c r="C10" i="1"/>
  <c r="E13" i="2" s="1"/>
  <c r="C5" i="1"/>
  <c r="E12" i="2" s="1"/>
  <c r="C4" i="1"/>
  <c r="C3" i="1"/>
  <c r="C9" i="1" s="1"/>
  <c r="E11" i="2" s="1"/>
  <c r="D4" i="2" l="1"/>
  <c r="D6" i="2"/>
  <c r="D5" i="2"/>
  <c r="I6" i="2"/>
  <c r="I5" i="2"/>
  <c r="E4" i="2"/>
  <c r="C8" i="1"/>
  <c r="E6" i="2" l="1"/>
  <c r="B27" i="2" s="1"/>
  <c r="E5" i="2"/>
  <c r="B24" i="2" l="1"/>
  <c r="B26" i="2"/>
</calcChain>
</file>

<file path=xl/sharedStrings.xml><?xml version="1.0" encoding="utf-8"?>
<sst xmlns="http://schemas.openxmlformats.org/spreadsheetml/2006/main" count="916" uniqueCount="232">
  <si>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</si>
  <si>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</si>
  <si>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</si>
  <si>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</si>
  <si>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</si>
  <si>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</si>
  <si>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</si>
  <si>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</si>
  <si>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</si>
  <si>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</si>
  <si>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</si>
  <si>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</si>
  <si>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</si>
  <si>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</si>
  <si>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</si>
  <si>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</si>
  <si>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</si>
  <si>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</si>
  <si>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</si>
  <si>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</si>
  <si>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</si>
  <si>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</si>
  <si>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</si>
  <si>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</si>
  <si>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</si>
  <si>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</si>
  <si>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</si>
  <si>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</si>
  <si>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</si>
  <si>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</si>
  <si>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</si>
  <si>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</si>
  <si>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</si>
  <si>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</si>
  <si>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</si>
  <si>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</si>
  <si>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</si>
  <si>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</si>
  <si>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</si>
  <si>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</si>
  <si>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</si>
  <si>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</si>
  <si>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</si>
  <si>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</si>
  <si>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</si>
  <si>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</si>
  <si>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</si>
  <si>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</si>
  <si>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</si>
  <si>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</si>
  <si>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</si>
  <si>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</si>
  <si>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</si>
  <si>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</si>
  <si>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</si>
  <si>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</si>
  <si>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</si>
  <si>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</si>
  <si>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</si>
  <si>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</si>
  <si>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</si>
  <si>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</si>
  <si>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</si>
  <si>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</si>
  <si>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</si>
  <si>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</si>
  <si>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</si>
  <si>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</si>
  <si>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</si>
  <si>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</si>
  <si>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</si>
  <si>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</si>
  <si>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</si>
  <si>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</si>
  <si>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</si>
  <si>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</si>
  <si>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</si>
  <si>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</si>
  <si>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</si>
  <si>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</si>
  <si>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</si>
  <si>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</si>
  <si>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</si>
  <si>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</si>
  <si>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</si>
  <si>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</si>
  <si>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</si>
  <si>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</si>
  <si>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</si>
  <si>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</si>
  <si>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</si>
  <si>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</si>
  <si>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</si>
  <si>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</si>
  <si>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</si>
  <si>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</si>
  <si>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</si>
  <si>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="01/01/2025"</t>
  </si>
  <si>
    <t>="31/01/2025"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</si>
  <si>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</si>
  <si>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</si>
  <si>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</si>
  <si>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</si>
  <si>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</si>
  <si>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</si>
  <si>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</si>
  <si>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</si>
  <si>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</si>
  <si>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</si>
  <si>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</si>
  <si>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</si>
  <si>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</si>
  <si>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</si>
  <si>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</si>
  <si>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</si>
  <si>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</si>
  <si>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</si>
  <si>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</si>
  <si>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</si>
  <si>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</si>
  <si>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</si>
  <si>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</si>
  <si>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</si>
  <si>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</si>
  <si>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</si>
  <si>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</si>
  <si>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</si>
  <si>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</si>
  <si>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</si>
  <si>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</si>
  <si>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</si>
  <si>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</si>
  <si>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</si>
  <si>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</si>
  <si>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</si>
  <si>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</si>
  <si>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</si>
  <si>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</si>
  <si>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</si>
  <si>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</si>
  <si>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</si>
  <si>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</si>
  <si>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</si>
  <si>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</si>
  <si>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</si>
  <si>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=IFERROR(AD24/AA24,0)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</si>
  <si>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</si>
  <si>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</si>
  <si>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</si>
  <si>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</si>
  <si>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</si>
  <si>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</si>
  <si>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</si>
  <si>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</si>
  <si>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</si>
  <si>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</si>
  <si>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</si>
  <si>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</si>
  <si>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</si>
  <si>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</si>
  <si>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</si>
  <si>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</si>
  <si>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</si>
  <si>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</si>
  <si>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</si>
  <si>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</si>
  <si>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=IFERROR(AD25/AA25,0)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</si>
  <si>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</si>
  <si>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</si>
  <si>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</si>
  <si>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</si>
  <si>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</si>
  <si>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</si>
  <si>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</si>
  <si>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</si>
  <si>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</si>
  <si>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</si>
  <si>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</si>
  <si>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</si>
  <si>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</si>
  <si>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</si>
  <si>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</si>
  <si>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</si>
  <si>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</si>
  <si>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=IFERROR(AD26/AA26,0)</t>
  </si>
  <si>
    <t>=IFERROR(NF($E26,"LINETOTAL"),"-")</t>
  </si>
  <si>
    <t>=IFERROR(NF($E26,"U_PODATE"),"-")</t>
  </si>
  <si>
    <t>=IFERROR(NF($E26,"U_PONO"),"-")</t>
  </si>
  <si>
    <t>=SUBTOTAL(9,AC24:AC27)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</si>
  <si>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</si>
  <si>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</si>
  <si>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</si>
  <si>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</si>
  <si>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</si>
  <si>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</si>
  <si>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="""UICACS"","""",""SQL="",""2=DOCNUM"",""33037739"",""14=CUSTREF"",""7570000216"",""14=U_CUSTREF"",""7570000216"",""15=DOCDATE"",""17/1/2025"",""15=TAXDATE"",""17/1/2025"",""14=CARDCODE"",""CN0026-SGD"",""14=CARDNAME"",""NATIONAL HEALTHCARE GROUP PTE LTD"",""14=ITEMCODE"",""MSEP2-27461GLP"",""1"&amp;"4=ITEMNAME"",""MS VISIO PROFESSIONAL 2024 SLNG LTSC"",""10=QUANTITY"",""1.000000"",""14=U_PONO"",""954814"",""15=U_PODATE"",""16/1/2025"",""10=U_TLINTCOS"",""0.000000"",""2=SLPCODE"",""132"",""14=SLPNAME"",""E0001-CS"",""14=MEMO"",""WENDY KUM CHIOU SZE"",""14=CONTACTNAME"",""E-INVOICE(AP "&amp;"DIRECT)"",""10=LINETOTAL"",""521.650000"",""14=U_ENR"","""",""14=U_MSENR"",""S7138270"",""14=U_MSPCN"",""45018483"",""14=ADDRESS2"",""IVORY GUAN_x000D_NATIONAL HEALTHCARE GROUP PTE LTD 3 FUSIONOPOLIS LINK #03-08 NEXUS@ONE-NORTH SINGAPORE 138543_x000D_IVORY GUAN_x000D_TEL: _x000D_FAX: _x000D_EMAIL: IVORY_"&amp;"WB_GUAN@nhg.com.sg"""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</si>
  <si>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</si>
  <si>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</si>
  <si>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</si>
  <si>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</si>
  <si>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</si>
  <si>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</si>
  <si>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</si>
  <si>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</si>
  <si>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</si>
  <si>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</si>
  <si>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</si>
  <si>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=IFERROR(NF($E26,"ADDRESS2"),"-")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</si>
  <si>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</si>
  <si>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</si>
  <si>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</si>
  <si>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</si>
  <si>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</si>
  <si>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</si>
  <si>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=IFERROR(NF($E27,"ITEMCODE"),"-")</t>
  </si>
  <si>
    <t>=IFERROR(NF($E27,"U_CUSTREF"),"-")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</si>
  <si>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</si>
  <si>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</si>
  <si>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</si>
  <si>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</si>
  <si>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=IFERROR(AD27/AA27,0)</t>
  </si>
  <si>
    <t>=IFERROR(NF($E27,"LINETOTAL"),"-")</t>
  </si>
  <si>
    <t>=IFERROR(NF($E27,"U_PODATE"),"-")</t>
  </si>
  <si>
    <t>=IFERROR(NF($E27,"U_PONO"),"-")</t>
  </si>
  <si>
    <t>=SUBTOTAL(9,AC24:AC28)</t>
  </si>
  <si>
    <t>=SUBTOTAL(9,AD24:AD28)</t>
  </si>
  <si>
    <t>Auto+Hide+Values+Formulas=Sheet7,Sheet4,Sheet5+FormulasOnly</t>
  </si>
  <si>
    <t>License with SA</t>
  </si>
  <si>
    <t>Perpetual license</t>
  </si>
  <si>
    <t>31.03.2027</t>
  </si>
  <si>
    <t>01.02.2025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</si>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</sst>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0" fontId="12" fillId="0" borderId="0" xfId="0" applyFont="1" applyAlignment="1">
      <alignment vertical="top"/>
    </xf>
    <xf numFmtId="167" fontId="13" fillId="0" borderId="0" xfId="0" applyNumberFormat="1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/>
    <xf numFmtId="0" fontId="0" fillId="5" borderId="0" xfId="0" applyFill="1" applyAlignment="1">
      <alignment vertical="top" wrapText="1"/>
    </xf>
    <xf numFmtId="0" fontId="8" fillId="0" borderId="0" xfId="1" applyFont="1" applyAlignment="1">
      <alignment horizontal="center" vertical="top"/>
    </xf>
    <xf numFmtId="0" fontId="0" fillId="0" borderId="0" xfId="0" quotePrefix="1"/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192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"01/01/2025"</f>
        <v>01/01/2025</v>
      </c>
    </row>
    <row r="4" spans="1:6">
      <c r="A4" s="1" t="s">
        <v>0</v>
      </c>
      <c r="B4" s="4" t="s">
        <v>6</v>
      </c>
      <c r="C4" s="5" t="str">
        <f>"31/01/2025"</f>
        <v>31/01/2025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01/Jan/2025..31/Jan/2025</v>
      </c>
    </row>
    <row r="9" spans="1:6">
      <c r="A9" s="1" t="s">
        <v>9</v>
      </c>
      <c r="C9" s="3" t="str">
        <f>TEXT($C$3,"yyyyMMdd") &amp; ".." &amp; TEXT($C$4,"yyyyMMdd")</f>
        <v>20250101..20250131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34"/>
  <sheetViews>
    <sheetView tabSelected="1" topLeftCell="P19" zoomScale="85" zoomScaleNormal="85" workbookViewId="0">
      <selection activeCell="S44" sqref="S44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17.28515625" style="17" customWidth="1"/>
    <col min="17" max="17" width="3.85546875" style="4" customWidth="1"/>
    <col min="18" max="18" width="11.85546875" style="4" bestFit="1" customWidth="1"/>
    <col min="19" max="19" width="36.7109375" style="4" bestFit="1" customWidth="1"/>
    <col min="20" max="20" width="15.140625" style="3" bestFit="1" customWidth="1"/>
    <col min="21" max="21" width="10.7109375" style="4" bestFit="1" customWidth="1"/>
    <col min="22" max="23" width="20.7109375" style="4" customWidth="1"/>
    <col min="24" max="24" width="17.7109375" style="4" hidden="1" customWidth="1"/>
    <col min="25" max="25" width="36.28515625" style="4" hidden="1" customWidth="1"/>
    <col min="26" max="26" width="23.140625" style="4" bestFit="1" customWidth="1"/>
    <col min="27" max="27" width="10.5703125" style="19" bestFit="1" customWidth="1"/>
    <col min="28" max="28" width="21.42578125" style="4" bestFit="1" customWidth="1"/>
    <col min="29" max="30" width="23" style="4" customWidth="1"/>
    <col min="31" max="31" width="10.7109375" style="4" bestFit="1" customWidth="1"/>
    <col min="32" max="32" width="10.5703125" style="4" bestFit="1" customWidth="1"/>
    <col min="33" max="33" width="11.28515625" style="38" customWidth="1"/>
    <col min="34" max="34" width="40.42578125" style="38" customWidth="1"/>
    <col min="35" max="35" width="17.85546875" style="4" customWidth="1"/>
    <col min="36" max="36" width="18.42578125" style="21" customWidth="1"/>
    <col min="37" max="37" width="19" style="21" customWidth="1"/>
    <col min="38" max="38" width="20" style="21" customWidth="1"/>
    <col min="39" max="40" width="9.28515625" style="4" hidden="1" customWidth="1"/>
    <col min="41" max="16384" width="9.28515625" style="4"/>
  </cols>
  <sheetData>
    <row r="1" spans="1:40" s="1" customFormat="1" hidden="1">
      <c r="A1" s="1" t="s">
        <v>194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1" t="s">
        <v>18</v>
      </c>
      <c r="X1" s="1" t="s">
        <v>7</v>
      </c>
      <c r="Y1" s="1" t="s">
        <v>7</v>
      </c>
      <c r="Z1" s="1" t="s">
        <v>18</v>
      </c>
      <c r="AA1" s="1" t="s">
        <v>18</v>
      </c>
      <c r="AB1" s="1" t="s">
        <v>18</v>
      </c>
      <c r="AE1" s="1" t="s">
        <v>18</v>
      </c>
      <c r="AF1" s="1" t="s">
        <v>18</v>
      </c>
      <c r="AG1" s="37"/>
      <c r="AH1" s="37"/>
      <c r="AJ1" s="22"/>
      <c r="AK1" s="22"/>
      <c r="AL1" s="22"/>
      <c r="AM1" s="1" t="s">
        <v>7</v>
      </c>
      <c r="AN1" s="1" t="s">
        <v>7</v>
      </c>
    </row>
    <row r="2" spans="1:40" hidden="1">
      <c r="A2" s="1" t="s">
        <v>7</v>
      </c>
      <c r="D2" s="4" t="s">
        <v>19</v>
      </c>
      <c r="E2" s="4" t="str">
        <f>Option!$C$2</f>
        <v>UICACS</v>
      </c>
    </row>
    <row r="3" spans="1:40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0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3" t="s">
        <v>96</v>
      </c>
      <c r="G4" s="4" t="s">
        <v>25</v>
      </c>
      <c r="H4" s="4" t="str">
        <f>" ORDER BY DOCNUM, DOCDATE"</f>
        <v xml:space="preserve"> ORDER BY DOCNUM, DOCDATE</v>
      </c>
    </row>
    <row r="5" spans="1:40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3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0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3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0" hidden="1">
      <c r="A7" s="1" t="s">
        <v>7</v>
      </c>
    </row>
    <row r="8" spans="1:40" hidden="1">
      <c r="A8" s="1" t="s">
        <v>7</v>
      </c>
      <c r="K8" s="44"/>
    </row>
    <row r="9" spans="1:40" hidden="1">
      <c r="A9" s="1" t="s">
        <v>7</v>
      </c>
      <c r="K9" s="44"/>
    </row>
    <row r="10" spans="1:40" hidden="1">
      <c r="A10" s="1" t="s">
        <v>7</v>
      </c>
    </row>
    <row r="11" spans="1:40" hidden="1">
      <c r="A11" s="1" t="s">
        <v>7</v>
      </c>
      <c r="C11" s="4" t="s">
        <v>27</v>
      </c>
      <c r="E11" s="4" t="str">
        <f>Option!$C$9</f>
        <v>20250101..20250131</v>
      </c>
      <c r="K11" s="44"/>
    </row>
    <row r="12" spans="1:40" hidden="1">
      <c r="A12" s="1" t="s">
        <v>7</v>
      </c>
      <c r="C12" s="4" t="s">
        <v>28</v>
      </c>
      <c r="E12" s="4" t="str">
        <f>Option!$C$5</f>
        <v>*</v>
      </c>
      <c r="K12" s="44"/>
    </row>
    <row r="13" spans="1:40" hidden="1">
      <c r="A13" s="1" t="s">
        <v>7</v>
      </c>
      <c r="C13" s="4" t="s">
        <v>42</v>
      </c>
      <c r="E13" s="4" t="str">
        <f>Option!$C$10</f>
        <v>'S7138270','7138270' ,'s7138270'</v>
      </c>
      <c r="K13" s="44"/>
    </row>
    <row r="14" spans="1:40" hidden="1">
      <c r="A14" s="1" t="s">
        <v>7</v>
      </c>
      <c r="C14" s="4" t="s">
        <v>39</v>
      </c>
      <c r="E14" s="4" t="str">
        <f>Option!$C$11</f>
        <v>'S7138270','7138270' ,'s7138270'</v>
      </c>
      <c r="K14" s="44"/>
    </row>
    <row r="15" spans="1:40" hidden="1">
      <c r="A15" s="1" t="s">
        <v>7</v>
      </c>
      <c r="C15" s="4" t="s">
        <v>43</v>
      </c>
      <c r="E15" s="4" t="str">
        <f>Option!$C$12</f>
        <v>'MS'</v>
      </c>
      <c r="AE15" s="15"/>
    </row>
    <row r="16" spans="1:40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4" hidden="1">
      <c r="A17" s="1" t="s">
        <v>7</v>
      </c>
    </row>
    <row r="18" spans="1:44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AA18" s="29"/>
      <c r="AG18" s="39"/>
      <c r="AH18" s="39"/>
      <c r="AJ18" s="26"/>
      <c r="AK18" s="26"/>
      <c r="AL18" s="26"/>
    </row>
    <row r="20" spans="1:44" ht="15.75">
      <c r="K20" s="20"/>
      <c r="L20" s="20"/>
      <c r="M20" s="45"/>
      <c r="N20" s="20"/>
      <c r="O20" s="20"/>
      <c r="P20" s="20"/>
      <c r="Q20" s="20"/>
      <c r="R20" s="20"/>
      <c r="S20" s="20"/>
      <c r="T20" s="23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</row>
    <row r="21" spans="1:44" s="42" customFormat="1" ht="18.75">
      <c r="A21" s="41"/>
      <c r="B21" s="41"/>
      <c r="I21" s="43"/>
      <c r="K21" s="64" t="s">
        <v>53</v>
      </c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</row>
    <row r="22" spans="1:44" ht="15.75">
      <c r="K22" s="20"/>
      <c r="L22" s="20"/>
      <c r="M22" s="45"/>
      <c r="N22" s="20"/>
      <c r="O22" s="20"/>
      <c r="P22" s="20"/>
      <c r="Q22" s="20"/>
      <c r="R22" s="20"/>
      <c r="S22" s="20"/>
      <c r="T22" s="23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</row>
    <row r="23" spans="1:44" s="54" customFormat="1" ht="47.25">
      <c r="A23" s="53"/>
      <c r="B23" s="53"/>
      <c r="E23" s="55" t="s">
        <v>29</v>
      </c>
      <c r="I23" s="56"/>
      <c r="K23" s="49" t="s">
        <v>75</v>
      </c>
      <c r="L23" s="49" t="s">
        <v>76</v>
      </c>
      <c r="M23" s="49" t="s">
        <v>14</v>
      </c>
      <c r="N23" s="49" t="s">
        <v>16</v>
      </c>
      <c r="O23" s="57" t="s">
        <v>30</v>
      </c>
      <c r="P23" s="48" t="s">
        <v>33</v>
      </c>
      <c r="Q23" s="48" t="s">
        <v>77</v>
      </c>
      <c r="R23" s="49" t="s">
        <v>31</v>
      </c>
      <c r="S23" s="48" t="s">
        <v>38</v>
      </c>
      <c r="T23" s="48" t="s">
        <v>34</v>
      </c>
      <c r="U23" s="49" t="s">
        <v>17</v>
      </c>
      <c r="V23" s="51" t="s">
        <v>79</v>
      </c>
      <c r="W23" s="51" t="s">
        <v>80</v>
      </c>
      <c r="X23" s="58" t="s">
        <v>36</v>
      </c>
      <c r="Y23" s="58" t="s">
        <v>12</v>
      </c>
      <c r="Z23" s="48" t="s">
        <v>32</v>
      </c>
      <c r="AA23" s="48" t="s">
        <v>13</v>
      </c>
      <c r="AB23" s="48" t="s">
        <v>37</v>
      </c>
      <c r="AC23" s="49" t="s">
        <v>83</v>
      </c>
      <c r="AD23" s="48" t="s">
        <v>84</v>
      </c>
      <c r="AE23" s="48" t="s">
        <v>85</v>
      </c>
      <c r="AF23" s="51" t="s">
        <v>86</v>
      </c>
      <c r="AG23" s="52" t="s">
        <v>87</v>
      </c>
      <c r="AH23" s="52" t="s">
        <v>88</v>
      </c>
      <c r="AI23" s="52" t="s">
        <v>89</v>
      </c>
      <c r="AJ23" s="52" t="s">
        <v>90</v>
      </c>
      <c r="AK23" s="52" t="s">
        <v>91</v>
      </c>
      <c r="AL23" s="52" t="s">
        <v>92</v>
      </c>
    </row>
    <row r="24" spans="1:44">
      <c r="B24" s="1" t="str">
        <f>IF(K24="","Hide","Show")</f>
        <v>Show</v>
      </c>
      <c r="C24" s="4" t="s">
        <v>48</v>
      </c>
      <c r="E24" s="12" t="str">
        <f>"""UICACS"","""",""SQL="",""2=DOCNUM"",""33037647"",""14=CUSTREF"",""7570000206"",""14=U_CUSTREF"",""7570000206"",""15=DOCDATE"",""7/1/2025"",""15=TAXDATE"",""7/1/2025"",""14=CARDCODE"",""CN0026-SGD"",""14=CARDNAME"",""NATIONAL HEALTHCARE GROUP PTE LTD"",""14=ITEMCODE"",""MS7JQ-00353GLP"",""14="&amp;"ITEMNAME"",""MS SQL SERVER ENTERPRISE CORE SLNG LSA 2L"",""10=QUANTITY"",""2.000000"",""14=U_PONO"",""954594"",""15=U_PODATE"",""6/1/2025"",""10=U_TLINTCOS"",""0.000000"",""2=SLPCODE"",""132"",""14=SLPNAME"",""E0001-CS"",""14=MEMO"",""WENDY KUM CHIOU SZE"",""14=CONTACTNAME"",""E-INVOICE(A"&amp;"P DIRECT)"",""10=LINETOTAL"",""42017.160000"",""14=U_ENR"","""",""14=U_MSENR"",""S7138270"",""14=U_MSPCN"",""45018483"",""14=ADDRESS2"",""GO CANDICE JEAN VARGAS_x000D_NATIONAL HEALTHCARE GROUP PTE LTD 3 FUSIONOPOLIS LINK #03-08, NEXUS@ONE-NORTH SINGAPORE 138543_x000D_GO CANDICE JEAN VAR"&amp;"GAS_x000D_TEL: _x000D_FAX: _x000D_EMAIL: GO.CANDICE.JEAN.VARGAS@SYNAPXE.SG"""</f>
        <v>"UICACS","","SQL=","2=DOCNUM","33037647","14=CUSTREF","7570000206","14=U_CUSTREF","7570000206","15=DOCDATE","7/1/2025","15=TAXDATE","7/1/2025","14=CARDCODE","CN0026-SGD","14=CARDNAME","NATIONAL HEALTHCARE GROUP PTE LTD","14=ITEMCODE","MS7JQ-00353GLP","14=ITEMNAME","MS SQL SERVER ENTERPRISE CORE SLNG LSA 2L","10=QUANTITY","2.000000","14=U_PONO","954594","15=U_PODATE","6/1/2025","10=U_TLINTCOS","0.000000","2=SLPCODE","132","14=SLPNAME","E0001-CS","14=MEMO","WENDY KUM CHIOU SZE","14=CONTACTNAME","E-INVOICE(AP DIRECT)","10=LINETOTAL","42017.160000","14=U_ENR","","14=U_MSENR","S7138270","14=U_MSPCN","45018483","14=ADDRESS2","GO CANDICE JEAN VARGAS_x000D_NATIONAL HEALTHCARE GROUP PTE LTD 3 FUSIONOPOLIS LINK #03-08, NEXUS@ONE-NORTH SINGAPORE 138543_x000D_GO CANDICE JEAN VARGAS_x000D_TEL: _x000D_FAX: _x000D_EMAIL: GO.CANDICE.JEAN.VARGAS@SYNAPXE.SG"</v>
      </c>
      <c r="K24" s="21">
        <f>MONTH(N24)</f>
        <v>1</v>
      </c>
      <c r="L24" s="21">
        <f>YEAR(N24)</f>
        <v>2025</v>
      </c>
      <c r="M24" s="21">
        <v>33037647</v>
      </c>
      <c r="N24" s="40">
        <v>45664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"CN0026-SGD"</f>
        <v>CN0026-SGD</v>
      </c>
      <c r="S24" s="4" t="str">
        <f>"NATIONAL HEALTHCARE GROUP PTE LTD"</f>
        <v>NATIONAL HEALTHCARE GROUP PTE LTD</v>
      </c>
      <c r="T24" s="3" t="str">
        <f>"7570000206"</f>
        <v>7570000206</v>
      </c>
      <c r="U24" s="46">
        <v>45663</v>
      </c>
      <c r="V24" s="46">
        <v>45664</v>
      </c>
      <c r="W24" s="47">
        <f>SUM(N24-U24)</f>
        <v>1</v>
      </c>
      <c r="X24" s="4" t="str">
        <f>"MS7JQ-00353GLP"</f>
        <v>MS7JQ-00353GLP</v>
      </c>
      <c r="Y24" s="4" t="str">
        <f>"MS SQL SERVER ENTERPRISE CORE SLNG LSA 2L"</f>
        <v>MS SQL SERVER ENTERPRISE CORE SLNG LSA 2L</v>
      </c>
      <c r="Z24" s="59" t="str">
        <f>"WENDY KUM CHIOU SZE"</f>
        <v>WENDY KUM CHIOU SZE</v>
      </c>
      <c r="AA24" s="47">
        <v>2</v>
      </c>
      <c r="AB24" s="59" t="str">
        <f>"E-INVOICE(AP DIRECT)"</f>
        <v>E-INVOICE(AP DIRECT)</v>
      </c>
      <c r="AC24" s="50" t="s">
        <v>93</v>
      </c>
      <c r="AD24" s="60" t="str">
        <f>"GO CANDICE JEAN VARGAS_x000D_NATIONAL HEALTHCARE GROUP PTE LTD 3 FUSIONOPOLIS LINK #03-08, NEXUS@ONE-NORTH SINGAPORE 138543_x000D_GO CANDICE JEAN VARGAS_x000D_TEL: _x000D_FAX: _x000D_EMAIL: GO.CANDICE.JEAN.VARGAS@SYNAPXE.SG"</f>
        <v>GO CANDICE JEAN VARGAS_x000D_NATIONAL HEALTHCARE GROUP PTE LTD 3 FUSIONOPOLIS LINK #03-08, NEXUS@ONE-NORTH SINGAPORE 138543_x000D_GO CANDICE JEAN VARGAS_x000D_TEL: _x000D_FAX: _x000D_EMAIL: GO.CANDICE.JEAN.VARGAS@SYNAPXE.SG</v>
      </c>
      <c r="AE24" s="5" t="s">
        <v>78</v>
      </c>
      <c r="AF24" s="4" t="s">
        <v>94</v>
      </c>
      <c r="AG24" s="4" t="str">
        <f>"MS7JQ-00353GLP"</f>
        <v>MS7JQ-00353GLP</v>
      </c>
      <c r="AH24" s="61" t="str">
        <f>"MS SQL SERVER ENTERPRISE CORE SLNG LSA 2L"</f>
        <v>MS SQL SERVER ENTERPRISE CORE SLNG LSA 2L</v>
      </c>
      <c r="AI24" s="4" t="s">
        <v>227</v>
      </c>
      <c r="AJ24" s="21" t="s">
        <v>230</v>
      </c>
      <c r="AK24" s="21" t="s">
        <v>229</v>
      </c>
      <c r="AL24" s="21" t="s">
        <v>231</v>
      </c>
    </row>
    <row r="25" spans="1:44">
      <c r="A25" s="1" t="s">
        <v>191</v>
      </c>
      <c r="B25" s="1" t="str">
        <f>IF(K25="","Hide","Show")</f>
        <v>Show</v>
      </c>
      <c r="C25" s="4" t="s">
        <v>48</v>
      </c>
      <c r="E25" s="12" t="str">
        <f>"""UICACS"","""",""SQL="",""2=DOCNUM"",""33037739"",""14=CUSTREF"",""7570000216"",""14=U_CUSTREF"",""7570000216"",""15=DOCDATE"",""17/1/2025"",""15=TAXDATE"",""17/1/2025"",""14=CARDCODE"",""CN0026-SGD"",""14=CARDNAME"",""NATIONAL HEALTHCARE GROUP PTE LTD"",""14=ITEMCODE"",""MSEP2-27461GLP"",""1"&amp;"4=ITEMNAME"",""MS VISIO PROFESSIONAL 2024 SLNG LTSC"",""10=QUANTITY"",""1.000000"",""14=U_PONO"",""954814"",""15=U_PODATE"",""16/1/2025"",""10=U_TLINTCOS"",""0.000000"",""2=SLPCODE"",""132"",""14=SLPNAME"",""E0001-CS"",""14=MEMO"",""WENDY KUM CHIOU SZE"",""14=CONTACTNAME"",""E-INVOICE(AP "&amp;"DIRECT)"",""10=LINETOTAL"",""521.650000"",""14=U_ENR"","""",""14=U_MSENR"",""S7138270"",""14=U_MSPCN"",""45018483"",""14=ADDRESS2"",""IVORY GUAN_x000D_NATIONAL HEALTHCARE GROUP PTE LTD 3 FUSIONOPOLIS LINK #03-08 NEXUS@ONE-NORTH SINGAPORE 138543_x000D_IVORY GUAN_x000D_TEL: _x000D_FAX: _x000D_EMAIL: IVORY_"&amp;"WB_GUAN@nhg.com.sg"""</f>
        <v>"UICACS","","SQL=","2=DOCNUM","33037739","14=CUSTREF","7570000216","14=U_CUSTREF","7570000216","15=DOCDATE","17/1/2025","15=TAXDATE","17/1/2025","14=CARDCODE","CN0026-SGD","14=CARDNAME","NATIONAL HEALTHCARE GROUP PTE LTD","14=ITEMCODE","MSEP2-27461GLP","14=ITEMNAME","MS VISIO PROFESSIONAL 2024 SLNG LTSC","10=QUANTITY","1.000000","14=U_PONO","954814","15=U_PODATE","16/1/2025","10=U_TLINTCOS","0.000000","2=SLPCODE","132","14=SLPNAME","E0001-CS","14=MEMO","WENDY KUM CHIOU SZE","14=CONTACTNAME","E-INVOICE(AP DIRECT)","10=LINETOTAL","521.650000","14=U_ENR","","14=U_MSENR","S7138270","14=U_MSPCN","45018483","14=ADDRESS2","IVORY GUAN_x000D_NATIONAL HEALTHCARE GROUP PTE LTD 3 FUSIONOPOLIS LINK #03-08 NEXUS@ONE-NORTH SINGAPORE 138543_x000D_IVORY GUAN_x000D_TEL: _x000D_FAX: _x000D_EMAIL: IVORY_WB_GUAN@nhg.com.sg"</v>
      </c>
      <c r="K25" s="21">
        <f>MONTH(N25)</f>
        <v>1</v>
      </c>
      <c r="L25" s="21">
        <f>YEAR(N25)</f>
        <v>2025</v>
      </c>
      <c r="M25" s="21">
        <v>33037739</v>
      </c>
      <c r="N25" s="40">
        <v>45674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"CN0026-SGD"</f>
        <v>CN0026-SGD</v>
      </c>
      <c r="S25" s="4" t="str">
        <f>"NATIONAL HEALTHCARE GROUP PTE LTD"</f>
        <v>NATIONAL HEALTHCARE GROUP PTE LTD</v>
      </c>
      <c r="T25" s="3" t="str">
        <f>"7570000216"</f>
        <v>7570000216</v>
      </c>
      <c r="U25" s="46">
        <v>45673</v>
      </c>
      <c r="V25" s="46">
        <v>45674</v>
      </c>
      <c r="W25" s="47">
        <f>SUM(N25-U25)</f>
        <v>1</v>
      </c>
      <c r="X25" s="4" t="str">
        <f>"MSEP2-27461GLP"</f>
        <v>MSEP2-27461GLP</v>
      </c>
      <c r="Y25" s="4" t="str">
        <f>"MS VISIO PROFESSIONAL 2024 SLNG LTSC"</f>
        <v>MS VISIO PROFESSIONAL 2024 SLNG LTSC</v>
      </c>
      <c r="Z25" s="59" t="str">
        <f>"WENDY KUM CHIOU SZE"</f>
        <v>WENDY KUM CHIOU SZE</v>
      </c>
      <c r="AA25" s="47">
        <v>1</v>
      </c>
      <c r="AB25" s="59" t="str">
        <f>"E-INVOICE(AP DIRECT)"</f>
        <v>E-INVOICE(AP DIRECT)</v>
      </c>
      <c r="AC25" s="50" t="s">
        <v>93</v>
      </c>
      <c r="AD25" s="60" t="str">
        <f>"IVORY GUAN_x000D_NATIONAL HEALTHCARE GROUP PTE LTD 3 FUSIONOPOLIS LINK #03-08 NEXUS@ONE-NORTH SINGAPORE 138543_x000D_IVORY GUAN_x000D_TEL: _x000D_FAX: _x000D_EMAIL: IVORY_WB_GUAN@nhg.com.sg"</f>
        <v>IVORY GUAN_x000D_NATIONAL HEALTHCARE GROUP PTE LTD 3 FUSIONOPOLIS LINK #03-08 NEXUS@ONE-NORTH SINGAPORE 138543_x000D_IVORY GUAN_x000D_TEL: _x000D_FAX: _x000D_EMAIL: IVORY_WB_GUAN@nhg.com.sg</v>
      </c>
      <c r="AE25" s="5" t="s">
        <v>78</v>
      </c>
      <c r="AF25" s="4" t="s">
        <v>94</v>
      </c>
      <c r="AG25" s="4" t="str">
        <f>"MSEP2-27461GLP"</f>
        <v>MSEP2-27461GLP</v>
      </c>
      <c r="AH25" s="61" t="str">
        <f>"MS VISIO PROFESSIONAL 2024 SLNG LTSC"</f>
        <v>MS VISIO PROFESSIONAL 2024 SLNG LTSC</v>
      </c>
      <c r="AI25" s="4" t="s">
        <v>228</v>
      </c>
      <c r="AJ25" s="21" t="s">
        <v>231</v>
      </c>
      <c r="AK25" s="21" t="s">
        <v>231</v>
      </c>
      <c r="AL25" s="21" t="s">
        <v>231</v>
      </c>
    </row>
    <row r="26" spans="1:44" hidden="1">
      <c r="B26" s="1" t="str">
        <f>IF(K26="","Hide","Show")</f>
        <v>Hide</v>
      </c>
      <c r="C26" s="4" t="s">
        <v>49</v>
      </c>
      <c r="E26" s="12" t="str">
        <f>""</f>
        <v/>
      </c>
      <c r="K26" s="21" t="str">
        <f>""</f>
        <v/>
      </c>
      <c r="L26" s="40" t="str">
        <f>""</f>
        <v/>
      </c>
      <c r="M26" s="5"/>
      <c r="N26" s="40"/>
      <c r="O26" s="4" t="str">
        <f>""</f>
        <v/>
      </c>
      <c r="P26" s="4"/>
      <c r="Q26" s="4" t="str">
        <f>""</f>
        <v/>
      </c>
      <c r="R26" s="4" t="str">
        <f>""</f>
        <v/>
      </c>
      <c r="S26" s="4" t="str">
        <f>""</f>
        <v/>
      </c>
      <c r="T26" s="3" t="str">
        <f>""</f>
        <v/>
      </c>
      <c r="U26" s="5" t="s">
        <v>78</v>
      </c>
      <c r="V26" s="5"/>
      <c r="W26" s="5"/>
      <c r="X26" s="4" t="str">
        <f>""</f>
        <v/>
      </c>
      <c r="Y26" s="4" t="str">
        <f>""</f>
        <v/>
      </c>
      <c r="Z26" s="4" t="str">
        <f>""</f>
        <v/>
      </c>
      <c r="AA26" s="19" t="str">
        <f>""</f>
        <v/>
      </c>
      <c r="AB26" s="4" t="str">
        <f>""</f>
        <v/>
      </c>
      <c r="AC26" s="17"/>
      <c r="AD26" s="17" t="str">
        <f>""</f>
        <v/>
      </c>
      <c r="AE26" s="5" t="str">
        <f>""</f>
        <v/>
      </c>
      <c r="AF26" s="4" t="str">
        <f>""</f>
        <v/>
      </c>
    </row>
    <row r="27" spans="1:44" hidden="1">
      <c r="B27" s="1" t="str">
        <f>IF(K27="","Hide","Show")</f>
        <v>Hide</v>
      </c>
      <c r="C27" s="4" t="s">
        <v>50</v>
      </c>
      <c r="E27" s="12" t="str">
        <f>""</f>
        <v/>
      </c>
      <c r="K27" s="21" t="str">
        <f>""</f>
        <v/>
      </c>
      <c r="L27" s="40" t="str">
        <f>""</f>
        <v/>
      </c>
      <c r="M27" s="5"/>
      <c r="N27" s="40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U27" s="5" t="s">
        <v>78</v>
      </c>
      <c r="V27" s="5"/>
      <c r="W27" s="5"/>
      <c r="X27" s="4" t="str">
        <f>""</f>
        <v/>
      </c>
      <c r="Y27" s="4" t="str">
        <f>""</f>
        <v/>
      </c>
      <c r="Z27" s="4" t="str">
        <f>""</f>
        <v/>
      </c>
      <c r="AA27" s="19" t="str">
        <f>""</f>
        <v/>
      </c>
      <c r="AB27" s="4" t="str">
        <f>""</f>
        <v/>
      </c>
      <c r="AC27" s="17"/>
      <c r="AD27" s="17"/>
      <c r="AE27" s="5" t="str">
        <f>""</f>
        <v/>
      </c>
      <c r="AF27" s="4" t="str">
        <f>""</f>
        <v/>
      </c>
    </row>
    <row r="28" spans="1:44">
      <c r="AE28" s="5"/>
    </row>
    <row r="29" spans="1:44">
      <c r="AO29" s="15"/>
    </row>
    <row r="30" spans="1:44">
      <c r="AP30" s="15"/>
    </row>
    <row r="31" spans="1:44">
      <c r="AQ31" s="15"/>
    </row>
    <row r="32" spans="1:44">
      <c r="AR32" s="15"/>
    </row>
    <row r="33" spans="45:46">
      <c r="AS33" s="15"/>
    </row>
    <row r="34" spans="45:46">
      <c r="AT34" s="15"/>
    </row>
  </sheetData>
  <sortState xmlns:xlrd2="http://schemas.microsoft.com/office/spreadsheetml/2017/richdata2" ref="K24:AH870">
    <sortCondition ref="Q24:Q872"/>
  </sortState>
  <mergeCells count="1">
    <mergeCell ref="K21:AL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1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2" t="s">
        <v>95</v>
      </c>
      <c r="C6" s="62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E18DF-D048-4D7E-9D81-39297E5771B0}">
  <dimension ref="A1:E15"/>
  <sheetViews>
    <sheetView workbookViewId="0"/>
  </sheetViews>
  <sheetFormatPr defaultRowHeight="15"/>
  <sheetData>
    <row r="1" spans="1:5">
      <c r="A1" s="65" t="s">
        <v>109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97</v>
      </c>
    </row>
    <row r="4" spans="1:5">
      <c r="A4" s="65" t="s">
        <v>0</v>
      </c>
      <c r="B4" s="65" t="s">
        <v>6</v>
      </c>
      <c r="C4" s="65" t="s">
        <v>98</v>
      </c>
    </row>
    <row r="5" spans="1:5">
      <c r="A5" s="65" t="s">
        <v>0</v>
      </c>
      <c r="B5" s="65" t="s">
        <v>26</v>
      </c>
      <c r="C5" s="65" t="s">
        <v>99</v>
      </c>
      <c r="D5" s="65" t="s">
        <v>100</v>
      </c>
      <c r="E5" s="65" t="s">
        <v>45</v>
      </c>
    </row>
    <row r="8" spans="1:5">
      <c r="A8" s="65" t="s">
        <v>8</v>
      </c>
      <c r="C8" s="65" t="s">
        <v>101</v>
      </c>
    </row>
    <row r="9" spans="1:5">
      <c r="A9" s="65" t="s">
        <v>9</v>
      </c>
      <c r="C9" s="65" t="s">
        <v>102</v>
      </c>
    </row>
    <row r="10" spans="1:5">
      <c r="B10" s="65" t="s">
        <v>42</v>
      </c>
      <c r="C10" s="65" t="s">
        <v>103</v>
      </c>
    </row>
    <row r="11" spans="1:5">
      <c r="B11" s="65" t="s">
        <v>39</v>
      </c>
      <c r="C11" s="65" t="s">
        <v>103</v>
      </c>
    </row>
    <row r="12" spans="1:5">
      <c r="B12" s="65" t="s">
        <v>43</v>
      </c>
      <c r="C12" s="65" t="s">
        <v>104</v>
      </c>
    </row>
    <row r="13" spans="1:5">
      <c r="B13" s="65" t="s">
        <v>44</v>
      </c>
      <c r="C13" s="65" t="s">
        <v>105</v>
      </c>
      <c r="D13" s="65" t="s">
        <v>106</v>
      </c>
    </row>
    <row r="14" spans="1:5">
      <c r="D14" s="65" t="s">
        <v>107</v>
      </c>
    </row>
    <row r="15" spans="1:5">
      <c r="D15" s="65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4DA0-5ACD-4D98-816A-7D4287F77BE8}">
  <dimension ref="A1:E15"/>
  <sheetViews>
    <sheetView workbookViewId="0"/>
  </sheetViews>
  <sheetFormatPr defaultRowHeight="15"/>
  <sheetData>
    <row r="1" spans="1:5">
      <c r="A1" s="65" t="s">
        <v>109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97</v>
      </c>
    </row>
    <row r="4" spans="1:5">
      <c r="A4" s="65" t="s">
        <v>0</v>
      </c>
      <c r="B4" s="65" t="s">
        <v>6</v>
      </c>
      <c r="C4" s="65" t="s">
        <v>98</v>
      </c>
    </row>
    <row r="5" spans="1:5">
      <c r="A5" s="65" t="s">
        <v>0</v>
      </c>
      <c r="B5" s="65" t="s">
        <v>26</v>
      </c>
      <c r="C5" s="65" t="s">
        <v>99</v>
      </c>
      <c r="D5" s="65" t="s">
        <v>100</v>
      </c>
      <c r="E5" s="65" t="s">
        <v>45</v>
      </c>
    </row>
    <row r="8" spans="1:5">
      <c r="A8" s="65" t="s">
        <v>8</v>
      </c>
      <c r="C8" s="65" t="s">
        <v>101</v>
      </c>
    </row>
    <row r="9" spans="1:5">
      <c r="A9" s="65" t="s">
        <v>9</v>
      </c>
      <c r="C9" s="65" t="s">
        <v>102</v>
      </c>
    </row>
    <row r="10" spans="1:5">
      <c r="B10" s="65" t="s">
        <v>42</v>
      </c>
      <c r="C10" s="65" t="s">
        <v>103</v>
      </c>
    </row>
    <row r="11" spans="1:5">
      <c r="B11" s="65" t="s">
        <v>39</v>
      </c>
      <c r="C11" s="65" t="s">
        <v>103</v>
      </c>
    </row>
    <row r="12" spans="1:5">
      <c r="B12" s="65" t="s">
        <v>43</v>
      </c>
      <c r="C12" s="65" t="s">
        <v>104</v>
      </c>
    </row>
    <row r="13" spans="1:5">
      <c r="B13" s="65" t="s">
        <v>44</v>
      </c>
      <c r="C13" s="65" t="s">
        <v>105</v>
      </c>
      <c r="D13" s="65" t="s">
        <v>106</v>
      </c>
    </row>
    <row r="14" spans="1:5">
      <c r="D14" s="65" t="s">
        <v>107</v>
      </c>
    </row>
    <row r="15" spans="1:5">
      <c r="D15" s="65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B0DFE-FB6A-42E7-A868-B081706F9C82}">
  <dimension ref="A1:AR28"/>
  <sheetViews>
    <sheetView workbookViewId="0"/>
  </sheetViews>
  <sheetFormatPr defaultRowHeight="15"/>
  <sheetData>
    <row r="1" spans="1:44">
      <c r="A1" s="65" t="s">
        <v>190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I1" s="65" t="s">
        <v>18</v>
      </c>
      <c r="AJ1" s="65" t="s">
        <v>18</v>
      </c>
      <c r="AQ1" s="65" t="s">
        <v>7</v>
      </c>
      <c r="AR1" s="65" t="s">
        <v>7</v>
      </c>
    </row>
    <row r="2" spans="1:44">
      <c r="A2" s="65" t="s">
        <v>7</v>
      </c>
      <c r="D2" s="65" t="s">
        <v>19</v>
      </c>
      <c r="E2" s="65" t="s">
        <v>110</v>
      </c>
    </row>
    <row r="3" spans="1:44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4">
      <c r="A4" s="65" t="s">
        <v>7</v>
      </c>
      <c r="C4" s="65" t="s">
        <v>11</v>
      </c>
      <c r="D4" s="65" t="s">
        <v>111</v>
      </c>
      <c r="E4" s="65" t="s">
        <v>112</v>
      </c>
      <c r="F4" s="65" t="s">
        <v>96</v>
      </c>
      <c r="G4" s="65" t="s">
        <v>25</v>
      </c>
      <c r="H4" s="65" t="s">
        <v>113</v>
      </c>
    </row>
    <row r="5" spans="1:44">
      <c r="A5" s="65" t="s">
        <v>7</v>
      </c>
      <c r="C5" s="65" t="s">
        <v>10</v>
      </c>
      <c r="D5" s="65" t="s">
        <v>114</v>
      </c>
      <c r="E5" s="65" t="s">
        <v>115</v>
      </c>
      <c r="F5" s="65" t="s">
        <v>96</v>
      </c>
      <c r="G5" s="65" t="s">
        <v>25</v>
      </c>
      <c r="H5" s="65" t="s">
        <v>113</v>
      </c>
      <c r="I5" s="65" t="s">
        <v>116</v>
      </c>
    </row>
    <row r="6" spans="1:44">
      <c r="A6" s="65" t="s">
        <v>7</v>
      </c>
      <c r="C6" s="65" t="s">
        <v>41</v>
      </c>
      <c r="D6" s="65" t="s">
        <v>117</v>
      </c>
      <c r="E6" s="65" t="s">
        <v>118</v>
      </c>
      <c r="F6" s="65" t="s">
        <v>96</v>
      </c>
      <c r="G6" s="65" t="s">
        <v>25</v>
      </c>
      <c r="H6" s="65" t="s">
        <v>113</v>
      </c>
      <c r="I6" s="65" t="s">
        <v>119</v>
      </c>
    </row>
    <row r="7" spans="1:44">
      <c r="A7" s="65" t="s">
        <v>7</v>
      </c>
    </row>
    <row r="8" spans="1:44">
      <c r="A8" s="65" t="s">
        <v>7</v>
      </c>
    </row>
    <row r="9" spans="1:44">
      <c r="A9" s="65" t="s">
        <v>7</v>
      </c>
    </row>
    <row r="10" spans="1:44">
      <c r="A10" s="65" t="s">
        <v>7</v>
      </c>
    </row>
    <row r="11" spans="1:44">
      <c r="A11" s="65" t="s">
        <v>7</v>
      </c>
      <c r="C11" s="65" t="s">
        <v>27</v>
      </c>
      <c r="E11" s="65" t="s">
        <v>120</v>
      </c>
    </row>
    <row r="12" spans="1:44">
      <c r="A12" s="65" t="s">
        <v>7</v>
      </c>
      <c r="C12" s="65" t="s">
        <v>28</v>
      </c>
      <c r="E12" s="65" t="s">
        <v>121</v>
      </c>
    </row>
    <row r="13" spans="1:44">
      <c r="A13" s="65" t="s">
        <v>7</v>
      </c>
      <c r="C13" s="65" t="s">
        <v>42</v>
      </c>
      <c r="E13" s="65" t="s">
        <v>122</v>
      </c>
    </row>
    <row r="14" spans="1:44">
      <c r="A14" s="65" t="s">
        <v>7</v>
      </c>
      <c r="C14" s="65" t="s">
        <v>39</v>
      </c>
      <c r="E14" s="65" t="s">
        <v>123</v>
      </c>
    </row>
    <row r="15" spans="1:44">
      <c r="A15" s="65" t="s">
        <v>7</v>
      </c>
      <c r="C15" s="65" t="s">
        <v>43</v>
      </c>
      <c r="E15" s="65" t="s">
        <v>124</v>
      </c>
    </row>
    <row r="16" spans="1:44">
      <c r="A16" s="65" t="s">
        <v>7</v>
      </c>
      <c r="C16" s="65" t="s">
        <v>44</v>
      </c>
      <c r="E16" s="65" t="s">
        <v>125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53</v>
      </c>
    </row>
    <row r="23" spans="1:42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79</v>
      </c>
      <c r="W23" s="65" t="s">
        <v>80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56</v>
      </c>
      <c r="AD23" s="65" t="s">
        <v>57</v>
      </c>
      <c r="AE23" s="65" t="s">
        <v>81</v>
      </c>
      <c r="AF23" s="65" t="s">
        <v>82</v>
      </c>
      <c r="AG23" s="65" t="s">
        <v>83</v>
      </c>
      <c r="AH23" s="65" t="s">
        <v>84</v>
      </c>
      <c r="AI23" s="65" t="s">
        <v>85</v>
      </c>
      <c r="AJ23" s="65" t="s">
        <v>86</v>
      </c>
      <c r="AK23" s="65" t="s">
        <v>87</v>
      </c>
      <c r="AL23" s="65" t="s">
        <v>88</v>
      </c>
      <c r="AM23" s="65" t="s">
        <v>89</v>
      </c>
      <c r="AN23" s="65" t="s">
        <v>90</v>
      </c>
      <c r="AO23" s="65" t="s">
        <v>91</v>
      </c>
      <c r="AP23" s="65" t="s">
        <v>92</v>
      </c>
    </row>
    <row r="24" spans="1:42">
      <c r="B24" s="65" t="s">
        <v>126</v>
      </c>
      <c r="C24" s="65" t="s">
        <v>48</v>
      </c>
      <c r="E24" s="65" t="s">
        <v>127</v>
      </c>
      <c r="K24" s="65" t="s">
        <v>128</v>
      </c>
      <c r="L24" s="65" t="s">
        <v>129</v>
      </c>
      <c r="M24" s="65" t="s">
        <v>130</v>
      </c>
      <c r="N24" s="65" t="s">
        <v>131</v>
      </c>
      <c r="O24" s="65" t="s">
        <v>132</v>
      </c>
      <c r="P24" s="65" t="s">
        <v>133</v>
      </c>
      <c r="Q24" s="65" t="s">
        <v>78</v>
      </c>
      <c r="R24" s="65" t="s">
        <v>134</v>
      </c>
      <c r="S24" s="65" t="s">
        <v>135</v>
      </c>
      <c r="T24" s="65" t="s">
        <v>136</v>
      </c>
      <c r="U24" s="65" t="s">
        <v>137</v>
      </c>
      <c r="V24" s="65" t="s">
        <v>138</v>
      </c>
      <c r="W24" s="65" t="s">
        <v>139</v>
      </c>
      <c r="X24" s="65" t="s">
        <v>140</v>
      </c>
      <c r="Y24" s="65" t="s">
        <v>141</v>
      </c>
      <c r="Z24" s="65" t="s">
        <v>142</v>
      </c>
      <c r="AA24" s="65" t="s">
        <v>143</v>
      </c>
      <c r="AB24" s="65" t="s">
        <v>144</v>
      </c>
      <c r="AC24" s="65" t="s">
        <v>145</v>
      </c>
      <c r="AD24" s="65" t="s">
        <v>146</v>
      </c>
      <c r="AE24" s="65" t="s">
        <v>147</v>
      </c>
      <c r="AF24" s="65" t="s">
        <v>146</v>
      </c>
      <c r="AG24" s="65" t="s">
        <v>93</v>
      </c>
      <c r="AH24" s="65" t="s">
        <v>148</v>
      </c>
      <c r="AI24" s="65" t="s">
        <v>78</v>
      </c>
      <c r="AJ24" s="65" t="s">
        <v>94</v>
      </c>
      <c r="AK24" s="65" t="s">
        <v>140</v>
      </c>
      <c r="AL24" s="65" t="s">
        <v>141</v>
      </c>
      <c r="AM24" s="65" t="s">
        <v>149</v>
      </c>
      <c r="AN24" s="65" t="s">
        <v>150</v>
      </c>
      <c r="AO24" s="65" t="s">
        <v>151</v>
      </c>
      <c r="AP24" s="65" t="s">
        <v>152</v>
      </c>
    </row>
    <row r="25" spans="1:42">
      <c r="B25" s="65" t="s">
        <v>153</v>
      </c>
      <c r="C25" s="65" t="s">
        <v>49</v>
      </c>
      <c r="E25" s="65" t="s">
        <v>154</v>
      </c>
      <c r="K25" s="65" t="s">
        <v>155</v>
      </c>
      <c r="L25" s="65" t="s">
        <v>156</v>
      </c>
      <c r="O25" s="65" t="s">
        <v>157</v>
      </c>
      <c r="Q25" s="65" t="s">
        <v>158</v>
      </c>
      <c r="R25" s="65" t="s">
        <v>159</v>
      </c>
      <c r="S25" s="65" t="s">
        <v>160</v>
      </c>
      <c r="T25" s="65" t="s">
        <v>161</v>
      </c>
      <c r="U25" s="65" t="s">
        <v>78</v>
      </c>
      <c r="X25" s="65" t="s">
        <v>160</v>
      </c>
      <c r="Y25" s="65" t="s">
        <v>162</v>
      </c>
      <c r="Z25" s="65" t="s">
        <v>163</v>
      </c>
      <c r="AA25" s="65" t="s">
        <v>164</v>
      </c>
      <c r="AB25" s="65" t="s">
        <v>165</v>
      </c>
      <c r="AC25" s="65" t="s">
        <v>166</v>
      </c>
      <c r="AD25" s="65" t="s">
        <v>167</v>
      </c>
      <c r="AH25" s="65" t="s">
        <v>168</v>
      </c>
      <c r="AI25" s="65" t="s">
        <v>169</v>
      </c>
      <c r="AJ25" s="65" t="s">
        <v>170</v>
      </c>
    </row>
    <row r="26" spans="1:42">
      <c r="B26" s="65" t="s">
        <v>171</v>
      </c>
      <c r="C26" s="65" t="s">
        <v>50</v>
      </c>
      <c r="E26" s="65" t="s">
        <v>172</v>
      </c>
      <c r="K26" s="65" t="s">
        <v>173</v>
      </c>
      <c r="L26" s="65" t="s">
        <v>174</v>
      </c>
      <c r="O26" s="65" t="s">
        <v>175</v>
      </c>
      <c r="Q26" s="65" t="s">
        <v>176</v>
      </c>
      <c r="R26" s="65" t="s">
        <v>177</v>
      </c>
      <c r="S26" s="65" t="s">
        <v>178</v>
      </c>
      <c r="T26" s="65" t="s">
        <v>179</v>
      </c>
      <c r="U26" s="65" t="s">
        <v>78</v>
      </c>
      <c r="X26" s="65" t="s">
        <v>178</v>
      </c>
      <c r="Y26" s="65" t="s">
        <v>180</v>
      </c>
      <c r="Z26" s="65" t="s">
        <v>181</v>
      </c>
      <c r="AA26" s="65" t="s">
        <v>182</v>
      </c>
      <c r="AB26" s="65" t="s">
        <v>183</v>
      </c>
      <c r="AC26" s="65" t="s">
        <v>184</v>
      </c>
      <c r="AD26" s="65" t="s">
        <v>185</v>
      </c>
      <c r="AI26" s="65" t="s">
        <v>186</v>
      </c>
      <c r="AJ26" s="65" t="s">
        <v>187</v>
      </c>
    </row>
    <row r="28" spans="1:42">
      <c r="AC28" s="65" t="s">
        <v>188</v>
      </c>
      <c r="AD28" s="65" t="s">
        <v>189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F34F2-CC0A-4629-8788-CD3E685076C3}">
  <dimension ref="A1:AR28"/>
  <sheetViews>
    <sheetView workbookViewId="0"/>
  </sheetViews>
  <sheetFormatPr defaultRowHeight="15"/>
  <sheetData>
    <row r="1" spans="1:44">
      <c r="A1" s="65" t="s">
        <v>190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I1" s="65" t="s">
        <v>18</v>
      </c>
      <c r="AJ1" s="65" t="s">
        <v>18</v>
      </c>
      <c r="AQ1" s="65" t="s">
        <v>7</v>
      </c>
      <c r="AR1" s="65" t="s">
        <v>7</v>
      </c>
    </row>
    <row r="2" spans="1:44">
      <c r="A2" s="65" t="s">
        <v>7</v>
      </c>
      <c r="D2" s="65" t="s">
        <v>19</v>
      </c>
      <c r="E2" s="65" t="s">
        <v>110</v>
      </c>
    </row>
    <row r="3" spans="1:44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4">
      <c r="A4" s="65" t="s">
        <v>7</v>
      </c>
      <c r="C4" s="65" t="s">
        <v>11</v>
      </c>
      <c r="D4" s="65" t="s">
        <v>111</v>
      </c>
      <c r="E4" s="65" t="s">
        <v>112</v>
      </c>
      <c r="F4" s="65" t="s">
        <v>96</v>
      </c>
      <c r="G4" s="65" t="s">
        <v>25</v>
      </c>
      <c r="H4" s="65" t="s">
        <v>113</v>
      </c>
    </row>
    <row r="5" spans="1:44">
      <c r="A5" s="65" t="s">
        <v>7</v>
      </c>
      <c r="C5" s="65" t="s">
        <v>10</v>
      </c>
      <c r="D5" s="65" t="s">
        <v>114</v>
      </c>
      <c r="E5" s="65" t="s">
        <v>115</v>
      </c>
      <c r="F5" s="65" t="s">
        <v>96</v>
      </c>
      <c r="G5" s="65" t="s">
        <v>25</v>
      </c>
      <c r="H5" s="65" t="s">
        <v>113</v>
      </c>
      <c r="I5" s="65" t="s">
        <v>116</v>
      </c>
    </row>
    <row r="6" spans="1:44">
      <c r="A6" s="65" t="s">
        <v>7</v>
      </c>
      <c r="C6" s="65" t="s">
        <v>41</v>
      </c>
      <c r="D6" s="65" t="s">
        <v>117</v>
      </c>
      <c r="E6" s="65" t="s">
        <v>118</v>
      </c>
      <c r="F6" s="65" t="s">
        <v>96</v>
      </c>
      <c r="G6" s="65" t="s">
        <v>25</v>
      </c>
      <c r="H6" s="65" t="s">
        <v>113</v>
      </c>
      <c r="I6" s="65" t="s">
        <v>119</v>
      </c>
    </row>
    <row r="7" spans="1:44">
      <c r="A7" s="65" t="s">
        <v>7</v>
      </c>
    </row>
    <row r="8" spans="1:44">
      <c r="A8" s="65" t="s">
        <v>7</v>
      </c>
    </row>
    <row r="9" spans="1:44">
      <c r="A9" s="65" t="s">
        <v>7</v>
      </c>
    </row>
    <row r="10" spans="1:44">
      <c r="A10" s="65" t="s">
        <v>7</v>
      </c>
    </row>
    <row r="11" spans="1:44">
      <c r="A11" s="65" t="s">
        <v>7</v>
      </c>
      <c r="C11" s="65" t="s">
        <v>27</v>
      </c>
      <c r="E11" s="65" t="s">
        <v>120</v>
      </c>
    </row>
    <row r="12" spans="1:44">
      <c r="A12" s="65" t="s">
        <v>7</v>
      </c>
      <c r="C12" s="65" t="s">
        <v>28</v>
      </c>
      <c r="E12" s="65" t="s">
        <v>121</v>
      </c>
    </row>
    <row r="13" spans="1:44">
      <c r="A13" s="65" t="s">
        <v>7</v>
      </c>
      <c r="C13" s="65" t="s">
        <v>42</v>
      </c>
      <c r="E13" s="65" t="s">
        <v>122</v>
      </c>
    </row>
    <row r="14" spans="1:44">
      <c r="A14" s="65" t="s">
        <v>7</v>
      </c>
      <c r="C14" s="65" t="s">
        <v>39</v>
      </c>
      <c r="E14" s="65" t="s">
        <v>123</v>
      </c>
    </row>
    <row r="15" spans="1:44">
      <c r="A15" s="65" t="s">
        <v>7</v>
      </c>
      <c r="C15" s="65" t="s">
        <v>43</v>
      </c>
      <c r="E15" s="65" t="s">
        <v>124</v>
      </c>
    </row>
    <row r="16" spans="1:44">
      <c r="A16" s="65" t="s">
        <v>7</v>
      </c>
      <c r="C16" s="65" t="s">
        <v>44</v>
      </c>
      <c r="E16" s="65" t="s">
        <v>125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53</v>
      </c>
    </row>
    <row r="23" spans="1:42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79</v>
      </c>
      <c r="W23" s="65" t="s">
        <v>80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56</v>
      </c>
      <c r="AD23" s="65" t="s">
        <v>57</v>
      </c>
      <c r="AE23" s="65" t="s">
        <v>81</v>
      </c>
      <c r="AF23" s="65" t="s">
        <v>82</v>
      </c>
      <c r="AG23" s="65" t="s">
        <v>83</v>
      </c>
      <c r="AH23" s="65" t="s">
        <v>84</v>
      </c>
      <c r="AI23" s="65" t="s">
        <v>85</v>
      </c>
      <c r="AJ23" s="65" t="s">
        <v>86</v>
      </c>
      <c r="AK23" s="65" t="s">
        <v>87</v>
      </c>
      <c r="AL23" s="65" t="s">
        <v>88</v>
      </c>
      <c r="AM23" s="65" t="s">
        <v>89</v>
      </c>
      <c r="AN23" s="65" t="s">
        <v>90</v>
      </c>
      <c r="AO23" s="65" t="s">
        <v>91</v>
      </c>
      <c r="AP23" s="65" t="s">
        <v>92</v>
      </c>
    </row>
    <row r="24" spans="1:42">
      <c r="B24" s="65" t="s">
        <v>126</v>
      </c>
      <c r="C24" s="65" t="s">
        <v>48</v>
      </c>
      <c r="E24" s="65" t="s">
        <v>127</v>
      </c>
      <c r="K24" s="65" t="s">
        <v>128</v>
      </c>
      <c r="L24" s="65" t="s">
        <v>129</v>
      </c>
      <c r="M24" s="65" t="s">
        <v>130</v>
      </c>
      <c r="N24" s="65" t="s">
        <v>131</v>
      </c>
      <c r="O24" s="65" t="s">
        <v>132</v>
      </c>
      <c r="P24" s="65" t="s">
        <v>133</v>
      </c>
      <c r="Q24" s="65" t="s">
        <v>78</v>
      </c>
      <c r="R24" s="65" t="s">
        <v>134</v>
      </c>
      <c r="S24" s="65" t="s">
        <v>135</v>
      </c>
      <c r="T24" s="65" t="s">
        <v>136</v>
      </c>
      <c r="U24" s="65" t="s">
        <v>137</v>
      </c>
      <c r="V24" s="65" t="s">
        <v>138</v>
      </c>
      <c r="W24" s="65" t="s">
        <v>139</v>
      </c>
      <c r="X24" s="65" t="s">
        <v>140</v>
      </c>
      <c r="Y24" s="65" t="s">
        <v>141</v>
      </c>
      <c r="Z24" s="65" t="s">
        <v>142</v>
      </c>
      <c r="AA24" s="65" t="s">
        <v>143</v>
      </c>
      <c r="AB24" s="65" t="s">
        <v>144</v>
      </c>
      <c r="AC24" s="65" t="s">
        <v>145</v>
      </c>
      <c r="AD24" s="65" t="s">
        <v>146</v>
      </c>
      <c r="AE24" s="65" t="s">
        <v>147</v>
      </c>
      <c r="AF24" s="65" t="s">
        <v>146</v>
      </c>
      <c r="AG24" s="65" t="s">
        <v>93</v>
      </c>
      <c r="AH24" s="65" t="s">
        <v>148</v>
      </c>
      <c r="AI24" s="65" t="s">
        <v>78</v>
      </c>
      <c r="AJ24" s="65" t="s">
        <v>94</v>
      </c>
      <c r="AK24" s="65" t="s">
        <v>140</v>
      </c>
      <c r="AL24" s="65" t="s">
        <v>141</v>
      </c>
      <c r="AM24" s="65" t="s">
        <v>149</v>
      </c>
      <c r="AN24" s="65" t="s">
        <v>150</v>
      </c>
      <c r="AO24" s="65" t="s">
        <v>151</v>
      </c>
      <c r="AP24" s="65" t="s">
        <v>152</v>
      </c>
    </row>
    <row r="25" spans="1:42">
      <c r="B25" s="65" t="s">
        <v>153</v>
      </c>
      <c r="C25" s="65" t="s">
        <v>49</v>
      </c>
      <c r="E25" s="65" t="s">
        <v>154</v>
      </c>
      <c r="K25" s="65" t="s">
        <v>155</v>
      </c>
      <c r="L25" s="65" t="s">
        <v>156</v>
      </c>
      <c r="O25" s="65" t="s">
        <v>157</v>
      </c>
      <c r="Q25" s="65" t="s">
        <v>158</v>
      </c>
      <c r="R25" s="65" t="s">
        <v>159</v>
      </c>
      <c r="S25" s="65" t="s">
        <v>160</v>
      </c>
      <c r="T25" s="65" t="s">
        <v>161</v>
      </c>
      <c r="U25" s="65" t="s">
        <v>78</v>
      </c>
      <c r="X25" s="65" t="s">
        <v>160</v>
      </c>
      <c r="Y25" s="65" t="s">
        <v>162</v>
      </c>
      <c r="Z25" s="65" t="s">
        <v>163</v>
      </c>
      <c r="AA25" s="65" t="s">
        <v>164</v>
      </c>
      <c r="AB25" s="65" t="s">
        <v>165</v>
      </c>
      <c r="AC25" s="65" t="s">
        <v>166</v>
      </c>
      <c r="AD25" s="65" t="s">
        <v>167</v>
      </c>
      <c r="AH25" s="65" t="s">
        <v>168</v>
      </c>
      <c r="AI25" s="65" t="s">
        <v>169</v>
      </c>
      <c r="AJ25" s="65" t="s">
        <v>170</v>
      </c>
    </row>
    <row r="26" spans="1:42">
      <c r="B26" s="65" t="s">
        <v>171</v>
      </c>
      <c r="C26" s="65" t="s">
        <v>50</v>
      </c>
      <c r="E26" s="65" t="s">
        <v>172</v>
      </c>
      <c r="K26" s="65" t="s">
        <v>173</v>
      </c>
      <c r="L26" s="65" t="s">
        <v>174</v>
      </c>
      <c r="O26" s="65" t="s">
        <v>175</v>
      </c>
      <c r="Q26" s="65" t="s">
        <v>176</v>
      </c>
      <c r="R26" s="65" t="s">
        <v>177</v>
      </c>
      <c r="S26" s="65" t="s">
        <v>178</v>
      </c>
      <c r="T26" s="65" t="s">
        <v>179</v>
      </c>
      <c r="U26" s="65" t="s">
        <v>78</v>
      </c>
      <c r="X26" s="65" t="s">
        <v>178</v>
      </c>
      <c r="Y26" s="65" t="s">
        <v>180</v>
      </c>
      <c r="Z26" s="65" t="s">
        <v>181</v>
      </c>
      <c r="AA26" s="65" t="s">
        <v>182</v>
      </c>
      <c r="AB26" s="65" t="s">
        <v>183</v>
      </c>
      <c r="AC26" s="65" t="s">
        <v>184</v>
      </c>
      <c r="AD26" s="65" t="s">
        <v>185</v>
      </c>
      <c r="AI26" s="65" t="s">
        <v>186</v>
      </c>
      <c r="AJ26" s="65" t="s">
        <v>187</v>
      </c>
    </row>
    <row r="28" spans="1:42">
      <c r="AC28" s="65" t="s">
        <v>188</v>
      </c>
      <c r="AD28" s="65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6C2F0-92E0-412D-B6A4-255348F69E58}">
  <dimension ref="A1:E15"/>
  <sheetViews>
    <sheetView workbookViewId="0"/>
  </sheetViews>
  <sheetFormatPr defaultRowHeight="15"/>
  <sheetData>
    <row r="1" spans="1:5">
      <c r="A1" s="65" t="s">
        <v>193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97</v>
      </c>
    </row>
    <row r="4" spans="1:5">
      <c r="A4" s="65" t="s">
        <v>0</v>
      </c>
      <c r="B4" s="65" t="s">
        <v>6</v>
      </c>
      <c r="C4" s="65" t="s">
        <v>98</v>
      </c>
    </row>
    <row r="5" spans="1:5">
      <c r="A5" s="65" t="s">
        <v>0</v>
      </c>
      <c r="B5" s="65" t="s">
        <v>26</v>
      </c>
      <c r="C5" s="65" t="s">
        <v>99</v>
      </c>
      <c r="D5" s="65" t="s">
        <v>100</v>
      </c>
      <c r="E5" s="65" t="s">
        <v>45</v>
      </c>
    </row>
    <row r="8" spans="1:5">
      <c r="A8" s="65" t="s">
        <v>8</v>
      </c>
      <c r="C8" s="65" t="s">
        <v>101</v>
      </c>
    </row>
    <row r="9" spans="1:5">
      <c r="A9" s="65" t="s">
        <v>9</v>
      </c>
      <c r="C9" s="65" t="s">
        <v>102</v>
      </c>
    </row>
    <row r="10" spans="1:5">
      <c r="B10" s="65" t="s">
        <v>42</v>
      </c>
      <c r="C10" s="65" t="s">
        <v>103</v>
      </c>
    </row>
    <row r="11" spans="1:5">
      <c r="B11" s="65" t="s">
        <v>39</v>
      </c>
      <c r="C11" s="65" t="s">
        <v>103</v>
      </c>
    </row>
    <row r="12" spans="1:5">
      <c r="B12" s="65" t="s">
        <v>43</v>
      </c>
      <c r="C12" s="65" t="s">
        <v>104</v>
      </c>
    </row>
    <row r="13" spans="1:5">
      <c r="B13" s="65" t="s">
        <v>44</v>
      </c>
      <c r="C13" s="65" t="s">
        <v>105</v>
      </c>
      <c r="D13" s="65" t="s">
        <v>106</v>
      </c>
    </row>
    <row r="14" spans="1:5">
      <c r="D14" s="65" t="s">
        <v>107</v>
      </c>
    </row>
    <row r="15" spans="1:5">
      <c r="D15" s="65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6BEC0-9112-42D8-A3C3-A5693C670881}">
  <dimension ref="A1:AR29"/>
  <sheetViews>
    <sheetView workbookViewId="0"/>
  </sheetViews>
  <sheetFormatPr defaultRowHeight="15"/>
  <sheetData>
    <row r="1" spans="1:44">
      <c r="A1" s="65" t="s">
        <v>226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51</v>
      </c>
      <c r="K1" s="65" t="s">
        <v>18</v>
      </c>
      <c r="L1" s="65" t="s">
        <v>18</v>
      </c>
      <c r="O1" s="65" t="s">
        <v>18</v>
      </c>
      <c r="Q1" s="65" t="s">
        <v>18</v>
      </c>
      <c r="R1" s="65" t="s">
        <v>18</v>
      </c>
      <c r="S1" s="65" t="s">
        <v>18</v>
      </c>
      <c r="T1" s="65" t="s">
        <v>18</v>
      </c>
      <c r="U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I1" s="65" t="s">
        <v>18</v>
      </c>
      <c r="AJ1" s="65" t="s">
        <v>18</v>
      </c>
      <c r="AQ1" s="65" t="s">
        <v>7</v>
      </c>
      <c r="AR1" s="65" t="s">
        <v>7</v>
      </c>
    </row>
    <row r="2" spans="1:44">
      <c r="A2" s="65" t="s">
        <v>7</v>
      </c>
      <c r="D2" s="65" t="s">
        <v>19</v>
      </c>
      <c r="E2" s="65" t="s">
        <v>110</v>
      </c>
    </row>
    <row r="3" spans="1:44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4">
      <c r="A4" s="65" t="s">
        <v>7</v>
      </c>
      <c r="C4" s="65" t="s">
        <v>11</v>
      </c>
      <c r="D4" s="65" t="s">
        <v>111</v>
      </c>
      <c r="E4" s="65" t="s">
        <v>112</v>
      </c>
      <c r="F4" s="65" t="s">
        <v>96</v>
      </c>
      <c r="G4" s="65" t="s">
        <v>25</v>
      </c>
      <c r="H4" s="65" t="s">
        <v>113</v>
      </c>
    </row>
    <row r="5" spans="1:44">
      <c r="A5" s="65" t="s">
        <v>7</v>
      </c>
      <c r="C5" s="65" t="s">
        <v>10</v>
      </c>
      <c r="D5" s="65" t="s">
        <v>114</v>
      </c>
      <c r="E5" s="65" t="s">
        <v>115</v>
      </c>
      <c r="F5" s="65" t="s">
        <v>96</v>
      </c>
      <c r="G5" s="65" t="s">
        <v>25</v>
      </c>
      <c r="H5" s="65" t="s">
        <v>113</v>
      </c>
      <c r="I5" s="65" t="s">
        <v>116</v>
      </c>
    </row>
    <row r="6" spans="1:44">
      <c r="A6" s="65" t="s">
        <v>7</v>
      </c>
      <c r="C6" s="65" t="s">
        <v>41</v>
      </c>
      <c r="D6" s="65" t="s">
        <v>117</v>
      </c>
      <c r="E6" s="65" t="s">
        <v>118</v>
      </c>
      <c r="F6" s="65" t="s">
        <v>96</v>
      </c>
      <c r="G6" s="65" t="s">
        <v>25</v>
      </c>
      <c r="H6" s="65" t="s">
        <v>113</v>
      </c>
      <c r="I6" s="65" t="s">
        <v>119</v>
      </c>
    </row>
    <row r="7" spans="1:44">
      <c r="A7" s="65" t="s">
        <v>7</v>
      </c>
    </row>
    <row r="8" spans="1:44">
      <c r="A8" s="65" t="s">
        <v>7</v>
      </c>
    </row>
    <row r="9" spans="1:44">
      <c r="A9" s="65" t="s">
        <v>7</v>
      </c>
    </row>
    <row r="10" spans="1:44">
      <c r="A10" s="65" t="s">
        <v>7</v>
      </c>
    </row>
    <row r="11" spans="1:44">
      <c r="A11" s="65" t="s">
        <v>7</v>
      </c>
      <c r="C11" s="65" t="s">
        <v>27</v>
      </c>
      <c r="E11" s="65" t="s">
        <v>120</v>
      </c>
    </row>
    <row r="12" spans="1:44">
      <c r="A12" s="65" t="s">
        <v>7</v>
      </c>
      <c r="C12" s="65" t="s">
        <v>28</v>
      </c>
      <c r="E12" s="65" t="s">
        <v>121</v>
      </c>
    </row>
    <row r="13" spans="1:44">
      <c r="A13" s="65" t="s">
        <v>7</v>
      </c>
      <c r="C13" s="65" t="s">
        <v>42</v>
      </c>
      <c r="E13" s="65" t="s">
        <v>122</v>
      </c>
    </row>
    <row r="14" spans="1:44">
      <c r="A14" s="65" t="s">
        <v>7</v>
      </c>
      <c r="C14" s="65" t="s">
        <v>39</v>
      </c>
      <c r="E14" s="65" t="s">
        <v>123</v>
      </c>
    </row>
    <row r="15" spans="1:44">
      <c r="A15" s="65" t="s">
        <v>7</v>
      </c>
      <c r="C15" s="65" t="s">
        <v>43</v>
      </c>
      <c r="E15" s="65" t="s">
        <v>124</v>
      </c>
    </row>
    <row r="16" spans="1:44">
      <c r="A16" s="65" t="s">
        <v>7</v>
      </c>
      <c r="C16" s="65" t="s">
        <v>44</v>
      </c>
      <c r="E16" s="65" t="s">
        <v>125</v>
      </c>
    </row>
    <row r="17" spans="1:42">
      <c r="A17" s="65" t="s">
        <v>7</v>
      </c>
    </row>
    <row r="18" spans="1:42">
      <c r="A18" s="65" t="s">
        <v>7</v>
      </c>
    </row>
    <row r="21" spans="1:42">
      <c r="K21" s="65" t="s">
        <v>53</v>
      </c>
    </row>
    <row r="23" spans="1:42">
      <c r="E23" s="65" t="s">
        <v>29</v>
      </c>
      <c r="K23" s="65" t="s">
        <v>75</v>
      </c>
      <c r="L23" s="65" t="s">
        <v>76</v>
      </c>
      <c r="M23" s="65" t="s">
        <v>14</v>
      </c>
      <c r="N23" s="65" t="s">
        <v>16</v>
      </c>
      <c r="O23" s="65" t="s">
        <v>30</v>
      </c>
      <c r="P23" s="65" t="s">
        <v>33</v>
      </c>
      <c r="Q23" s="65" t="s">
        <v>77</v>
      </c>
      <c r="R23" s="65" t="s">
        <v>31</v>
      </c>
      <c r="S23" s="65" t="s">
        <v>38</v>
      </c>
      <c r="T23" s="65" t="s">
        <v>34</v>
      </c>
      <c r="U23" s="65" t="s">
        <v>17</v>
      </c>
      <c r="V23" s="65" t="s">
        <v>79</v>
      </c>
      <c r="W23" s="65" t="s">
        <v>80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56</v>
      </c>
      <c r="AD23" s="65" t="s">
        <v>57</v>
      </c>
      <c r="AE23" s="65" t="s">
        <v>81</v>
      </c>
      <c r="AF23" s="65" t="s">
        <v>82</v>
      </c>
      <c r="AG23" s="65" t="s">
        <v>83</v>
      </c>
      <c r="AH23" s="65" t="s">
        <v>84</v>
      </c>
      <c r="AI23" s="65" t="s">
        <v>85</v>
      </c>
      <c r="AJ23" s="65" t="s">
        <v>86</v>
      </c>
      <c r="AK23" s="65" t="s">
        <v>87</v>
      </c>
      <c r="AL23" s="65" t="s">
        <v>88</v>
      </c>
      <c r="AM23" s="65" t="s">
        <v>89</v>
      </c>
      <c r="AN23" s="65" t="s">
        <v>90</v>
      </c>
      <c r="AO23" s="65" t="s">
        <v>91</v>
      </c>
      <c r="AP23" s="65" t="s">
        <v>92</v>
      </c>
    </row>
    <row r="24" spans="1:42">
      <c r="B24" s="65" t="s">
        <v>126</v>
      </c>
      <c r="C24" s="65" t="s">
        <v>48</v>
      </c>
      <c r="E24" s="65" t="s">
        <v>127</v>
      </c>
      <c r="K24" s="65" t="s">
        <v>128</v>
      </c>
      <c r="L24" s="65" t="s">
        <v>129</v>
      </c>
      <c r="M24" s="65" t="s">
        <v>130</v>
      </c>
      <c r="N24" s="65" t="s">
        <v>131</v>
      </c>
      <c r="O24" s="65" t="s">
        <v>132</v>
      </c>
      <c r="P24" s="65" t="s">
        <v>133</v>
      </c>
      <c r="Q24" s="65" t="s">
        <v>78</v>
      </c>
      <c r="R24" s="65" t="s">
        <v>134</v>
      </c>
      <c r="S24" s="65" t="s">
        <v>135</v>
      </c>
      <c r="T24" s="65" t="s">
        <v>136</v>
      </c>
      <c r="U24" s="65" t="s">
        <v>137</v>
      </c>
      <c r="V24" s="65" t="s">
        <v>138</v>
      </c>
      <c r="W24" s="65" t="s">
        <v>139</v>
      </c>
      <c r="X24" s="65" t="s">
        <v>140</v>
      </c>
      <c r="Y24" s="65" t="s">
        <v>141</v>
      </c>
      <c r="Z24" s="65" t="s">
        <v>142</v>
      </c>
      <c r="AA24" s="65" t="s">
        <v>143</v>
      </c>
      <c r="AB24" s="65" t="s">
        <v>144</v>
      </c>
      <c r="AC24" s="65" t="s">
        <v>145</v>
      </c>
      <c r="AD24" s="65" t="s">
        <v>146</v>
      </c>
      <c r="AE24" s="65" t="s">
        <v>147</v>
      </c>
      <c r="AF24" s="65" t="s">
        <v>146</v>
      </c>
      <c r="AG24" s="65" t="s">
        <v>93</v>
      </c>
      <c r="AH24" s="65" t="s">
        <v>148</v>
      </c>
      <c r="AI24" s="65" t="s">
        <v>78</v>
      </c>
      <c r="AJ24" s="65" t="s">
        <v>94</v>
      </c>
      <c r="AK24" s="65" t="s">
        <v>140</v>
      </c>
      <c r="AL24" s="65" t="s">
        <v>141</v>
      </c>
      <c r="AM24" s="65" t="s">
        <v>149</v>
      </c>
      <c r="AN24" s="65" t="s">
        <v>150</v>
      </c>
      <c r="AO24" s="65" t="s">
        <v>151</v>
      </c>
      <c r="AP24" s="65" t="s">
        <v>152</v>
      </c>
    </row>
    <row r="25" spans="1:42">
      <c r="A25" s="65" t="s">
        <v>191</v>
      </c>
      <c r="B25" s="65" t="s">
        <v>153</v>
      </c>
      <c r="C25" s="65" t="s">
        <v>48</v>
      </c>
      <c r="E25" s="65" t="s">
        <v>195</v>
      </c>
      <c r="K25" s="65" t="s">
        <v>196</v>
      </c>
      <c r="L25" s="65" t="s">
        <v>197</v>
      </c>
      <c r="M25" s="65" t="s">
        <v>155</v>
      </c>
      <c r="N25" s="65" t="s">
        <v>156</v>
      </c>
      <c r="O25" s="65" t="s">
        <v>157</v>
      </c>
      <c r="P25" s="65" t="s">
        <v>198</v>
      </c>
      <c r="Q25" s="65" t="s">
        <v>78</v>
      </c>
      <c r="R25" s="65" t="s">
        <v>158</v>
      </c>
      <c r="S25" s="65" t="s">
        <v>159</v>
      </c>
      <c r="T25" s="65" t="s">
        <v>161</v>
      </c>
      <c r="U25" s="65" t="s">
        <v>199</v>
      </c>
      <c r="V25" s="65" t="s">
        <v>200</v>
      </c>
      <c r="W25" s="65" t="s">
        <v>201</v>
      </c>
      <c r="X25" s="65" t="s">
        <v>160</v>
      </c>
      <c r="Y25" s="65" t="s">
        <v>162</v>
      </c>
      <c r="Z25" s="65" t="s">
        <v>163</v>
      </c>
      <c r="AA25" s="65" t="s">
        <v>164</v>
      </c>
      <c r="AB25" s="65" t="s">
        <v>165</v>
      </c>
      <c r="AC25" s="65" t="s">
        <v>166</v>
      </c>
      <c r="AD25" s="65" t="s">
        <v>167</v>
      </c>
      <c r="AE25" s="65" t="s">
        <v>202</v>
      </c>
      <c r="AF25" s="65" t="s">
        <v>167</v>
      </c>
      <c r="AG25" s="65" t="s">
        <v>93</v>
      </c>
      <c r="AH25" s="65" t="s">
        <v>168</v>
      </c>
      <c r="AI25" s="65" t="s">
        <v>78</v>
      </c>
      <c r="AJ25" s="65" t="s">
        <v>94</v>
      </c>
      <c r="AK25" s="65" t="s">
        <v>160</v>
      </c>
      <c r="AL25" s="65" t="s">
        <v>162</v>
      </c>
      <c r="AM25" s="65" t="s">
        <v>203</v>
      </c>
      <c r="AN25" s="65" t="s">
        <v>204</v>
      </c>
      <c r="AO25" s="65" t="s">
        <v>205</v>
      </c>
      <c r="AP25" s="65" t="s">
        <v>206</v>
      </c>
    </row>
    <row r="26" spans="1:42">
      <c r="B26" s="65" t="s">
        <v>171</v>
      </c>
      <c r="C26" s="65" t="s">
        <v>49</v>
      </c>
      <c r="E26" s="65" t="s">
        <v>154</v>
      </c>
      <c r="K26" s="65" t="s">
        <v>173</v>
      </c>
      <c r="L26" s="65" t="s">
        <v>174</v>
      </c>
      <c r="O26" s="65" t="s">
        <v>175</v>
      </c>
      <c r="Q26" s="65" t="s">
        <v>176</v>
      </c>
      <c r="R26" s="65" t="s">
        <v>177</v>
      </c>
      <c r="S26" s="65" t="s">
        <v>178</v>
      </c>
      <c r="T26" s="65" t="s">
        <v>179</v>
      </c>
      <c r="U26" s="65" t="s">
        <v>78</v>
      </c>
      <c r="X26" s="65" t="s">
        <v>178</v>
      </c>
      <c r="Y26" s="65" t="s">
        <v>180</v>
      </c>
      <c r="Z26" s="65" t="s">
        <v>181</v>
      </c>
      <c r="AA26" s="65" t="s">
        <v>182</v>
      </c>
      <c r="AB26" s="65" t="s">
        <v>183</v>
      </c>
      <c r="AC26" s="65" t="s">
        <v>184</v>
      </c>
      <c r="AD26" s="65" t="s">
        <v>185</v>
      </c>
      <c r="AH26" s="65" t="s">
        <v>207</v>
      </c>
      <c r="AI26" s="65" t="s">
        <v>186</v>
      </c>
      <c r="AJ26" s="65" t="s">
        <v>187</v>
      </c>
    </row>
    <row r="27" spans="1:42">
      <c r="B27" s="65" t="s">
        <v>208</v>
      </c>
      <c r="C27" s="65" t="s">
        <v>50</v>
      </c>
      <c r="E27" s="65" t="s">
        <v>172</v>
      </c>
      <c r="K27" s="65" t="s">
        <v>209</v>
      </c>
      <c r="L27" s="65" t="s">
        <v>210</v>
      </c>
      <c r="O27" s="65" t="s">
        <v>211</v>
      </c>
      <c r="Q27" s="65" t="s">
        <v>212</v>
      </c>
      <c r="R27" s="65" t="s">
        <v>213</v>
      </c>
      <c r="S27" s="65" t="s">
        <v>214</v>
      </c>
      <c r="T27" s="65" t="s">
        <v>215</v>
      </c>
      <c r="U27" s="65" t="s">
        <v>78</v>
      </c>
      <c r="X27" s="65" t="s">
        <v>214</v>
      </c>
      <c r="Y27" s="65" t="s">
        <v>216</v>
      </c>
      <c r="Z27" s="65" t="s">
        <v>217</v>
      </c>
      <c r="AA27" s="65" t="s">
        <v>218</v>
      </c>
      <c r="AB27" s="65" t="s">
        <v>219</v>
      </c>
      <c r="AC27" s="65" t="s">
        <v>220</v>
      </c>
      <c r="AD27" s="65" t="s">
        <v>221</v>
      </c>
      <c r="AI27" s="65" t="s">
        <v>222</v>
      </c>
      <c r="AJ27" s="65" t="s">
        <v>223</v>
      </c>
    </row>
    <row r="29" spans="1:42">
      <c r="AC29" s="65" t="s">
        <v>224</v>
      </c>
      <c r="AD29" s="65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2025-02-06T09:14:43Z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