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5\"/>
    </mc:Choice>
  </mc:AlternateContent>
  <xr:revisionPtr revIDLastSave="0" documentId="8_{532473C9-B188-431B-B8FF-19D3B8A52C6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Q26" i="2"/>
  <c r="R26" i="2"/>
  <c r="U26" i="2"/>
  <c r="W26" i="2"/>
  <c r="X26" i="2"/>
  <c r="Y26" i="2"/>
  <c r="Z26" i="2"/>
  <c r="AB26" i="2"/>
  <c r="AC26" i="2"/>
  <c r="AE26" i="2"/>
  <c r="AH26" i="2"/>
  <c r="AK26" i="2"/>
  <c r="AL26" i="2"/>
  <c r="E27" i="2"/>
  <c r="M27" i="2"/>
  <c r="N27" i="2"/>
  <c r="O27" i="2"/>
  <c r="Q27" i="2"/>
  <c r="R27" i="2"/>
  <c r="T27" i="2"/>
  <c r="U27" i="2"/>
  <c r="X27" i="2"/>
  <c r="Y27" i="2"/>
  <c r="Z27" i="2"/>
  <c r="AA27" i="2"/>
  <c r="AB27" i="2"/>
  <c r="AD27" i="2"/>
  <c r="AC27" i="2" s="1"/>
  <c r="AH27" i="2"/>
  <c r="AL27" i="2"/>
  <c r="AM27" i="2"/>
  <c r="E28" i="2"/>
  <c r="M28" i="2"/>
  <c r="N28" i="2"/>
  <c r="O28" i="2"/>
  <c r="Q28" i="2"/>
  <c r="R28" i="2"/>
  <c r="T28" i="2"/>
  <c r="U28" i="2"/>
  <c r="X28" i="2"/>
  <c r="Y28" i="2"/>
  <c r="Z28" i="2"/>
  <c r="AA28" i="2"/>
  <c r="AC28" i="2" s="1"/>
  <c r="AB28" i="2"/>
  <c r="AD28" i="2"/>
  <c r="AL28" i="2"/>
  <c r="AM28" i="2"/>
  <c r="D5" i="1"/>
  <c r="B26" i="2"/>
  <c r="B25" i="2"/>
  <c r="E15" i="2"/>
  <c r="E14" i="2"/>
  <c r="H6" i="2"/>
  <c r="H5" i="2"/>
  <c r="H4" i="2"/>
  <c r="E2" i="2"/>
  <c r="D13" i="1"/>
  <c r="C13" i="1" s="1"/>
  <c r="E16" i="2" s="1"/>
  <c r="C12" i="1"/>
  <c r="C11" i="1"/>
  <c r="C10" i="1"/>
  <c r="E13" i="2" s="1"/>
  <c r="C5" i="1"/>
  <c r="E12" i="2" s="1"/>
  <c r="C4" i="1"/>
  <c r="C3" i="1"/>
  <c r="C9" i="1" s="1"/>
  <c r="E11" i="2" s="1"/>
  <c r="D4" i="2" l="1"/>
  <c r="E4" i="2" s="1"/>
  <c r="D6" i="2"/>
  <c r="D5" i="2"/>
  <c r="I6" i="2"/>
  <c r="I5" i="2"/>
  <c r="E5" i="2" s="1"/>
  <c r="C8" i="1"/>
  <c r="E6" i="2" l="1"/>
  <c r="B27" i="2"/>
  <c r="B28" i="2"/>
  <c r="B24" i="2"/>
</calcChain>
</file>

<file path=xl/sharedStrings.xml><?xml version="1.0" encoding="utf-8"?>
<sst xmlns="http://schemas.openxmlformats.org/spreadsheetml/2006/main" count="938" uniqueCount="265">
  <si>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</si>
  <si>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</si>
  <si>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</si>
  <si>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</si>
  <si>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</si>
  <si>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</si>
  <si>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</si>
  <si>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</si>
  <si>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</si>
  <si>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</si>
  <si>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</si>
  <si>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</si>
  <si>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</si>
  <si>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</si>
  <si>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</si>
  <si>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</si>
  <si>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</si>
  <si>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</si>
  <si>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</si>
  <si>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</si>
  <si>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</si>
  <si>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</si>
  <si>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</si>
  <si>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</si>
  <si>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</si>
  <si>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</si>
  <si>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</si>
  <si>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</si>
  <si>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</si>
  <si>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</si>
  <si>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</si>
  <si>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</si>
  <si>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</si>
  <si>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</si>
  <si>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</si>
  <si>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</si>
  <si>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</si>
  <si>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</si>
  <si>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</si>
  <si>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</si>
  <si>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</si>
  <si>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</si>
  <si>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</si>
  <si>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</si>
  <si>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</si>
  <si>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</si>
  <si>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</si>
  <si>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</si>
  <si>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</si>
  <si>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</si>
  <si>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</si>
  <si>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</si>
  <si>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</si>
  <si>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</si>
  <si>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</si>
  <si>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</si>
  <si>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</si>
  <si>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</si>
  <si>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</si>
  <si>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</si>
  <si>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</si>
  <si>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</si>
  <si>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</si>
  <si>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</si>
  <si>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</si>
  <si>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</si>
  <si>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</si>
  <si>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</si>
  <si>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</si>
  <si>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</si>
  <si>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</si>
  <si>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</si>
  <si>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</si>
  <si>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</si>
  <si>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</si>
  <si>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</si>
  <si>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</si>
  <si>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</si>
  <si>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</si>
  <si>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</si>
  <si>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</si>
  <si>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</si>
  <si>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</si>
  <si>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</si>
  <si>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</si>
  <si>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</si>
  <si>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</si>
  <si>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</si>
  <si>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</si>
  <si>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</si>
  <si>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</si>
  <si>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</si>
  <si>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</si>
  <si>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</si>
  <si>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</si>
  <si>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</si>
  <si>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</si>
  <si>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</si>
  <si>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</si>
  <si>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</si>
  <si>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</si>
  <si>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</si>
  <si>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</si>
  <si>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</si>
  <si>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</si>
  <si>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</si>
  <si>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</si>
  <si>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</si>
  <si>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</si>
  <si>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</si>
  <si>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</si>
  <si>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</si>
  <si>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</si>
  <si>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</si>
  <si>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</si>
  <si>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</si>
  <si>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</si>
  <si>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</si>
  <si>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</si>
  <si>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</si>
  <si>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</si>
  <si>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</si>
  <si>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</si>
  <si>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</si>
  <si>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</si>
  <si>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</si>
  <si>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</si>
  <si>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</si>
  <si>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</si>
  <si>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</si>
  <si>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</si>
  <si>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</si>
  <si>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</si>
  <si>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</si>
  <si>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</si>
  <si>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</si>
  <si>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</si>
  <si>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</si>
  <si>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</si>
  <si>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</si>
  <si>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</si>
  <si>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</si>
  <si>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</si>
  <si>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</si>
  <si>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</si>
  <si>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</si>
  <si>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</si>
  <si>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</si>
  <si>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</si>
  <si>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</si>
  <si>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</si>
  <si>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</si>
  <si>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</si>
  <si>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</si>
  <si>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</si>
  <si>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</si>
  <si>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</si>
  <si>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</si>
  <si>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</si>
  <si>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</si>
  <si>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</si>
  <si>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</si>
  <si>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</si>
  <si>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</si>
  <si>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</si>
  <si>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</si>
  <si>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</si>
  <si>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</si>
  <si>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</si>
  <si>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</si>
  <si>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</si>
  <si>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</si>
  <si>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</si>
  <si>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</si>
  <si>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</si>
  <si>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</si>
  <si>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</si>
  <si>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</si>
  <si>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</si>
  <si>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</si>
  <si>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</si>
  <si>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</si>
  <si>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</si>
  <si>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</si>
  <si>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</si>
  <si>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</si>
  <si>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</si>
  <si>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</si>
  <si>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</si>
  <si>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</si>
  <si>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</si>
  <si>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</si>
  <si>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</si>
  <si>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</si>
  <si>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</si>
  <si>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</si>
  <si>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</si>
  <si>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</si>
  <si>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</si>
  <si>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</si>
  <si>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</si>
  <si>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</si>
  <si>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</si>
  <si>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</si>
  <si>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</si>
  <si>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</si>
  <si>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</si>
  <si>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</si>
  <si>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</si>
  <si>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</si>
  <si>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</si>
  <si>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</si>
  <si>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</si>
  <si>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</si>
  <si>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</si>
  <si>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</si>
  <si>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</si>
  <si>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</si>
  <si>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</si>
  <si>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</si>
  <si>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</si>
  <si>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</si>
  <si>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</si>
  <si>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</si>
  <si>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</si>
  <si>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</si>
  <si>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</si>
  <si>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</si>
  <si>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</si>
  <si>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</si>
  <si>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</si>
  <si>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</si>
  <si>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</si>
  <si>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</si>
  <si>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</si>
  <si>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</si>
  <si>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</si>
  <si>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</si>
  <si>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</si>
  <si>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</si>
  <si>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</si>
  <si>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</si>
  <si>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</si>
  <si>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</si>
  <si>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</si>
  <si>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</si>
  <si>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</si>
  <si>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</si>
  <si>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=IFERROR(NF($E28,"U_PODATE"),"-")</t>
  </si>
  <si>
    <t>=IFERROR(NF($E28,"U_PONO"),"-")</t>
  </si>
  <si>
    <t>="01/01/2025"</t>
  </si>
  <si>
    <t>="31/01/2025"</t>
  </si>
  <si>
    <t>="""UICACS"","""",""SQL="",""2=DOCNUM"",""33037626"",""14=CUSTREF"",""8000008920"",""14=U_CUSTREF"",""8000008920"",""15=DOCDATE"",""6/1/2025"",""15=TAXDATE"",""6/1/2025"",""14=CARDCODE"",""CI0099-SGD"",""14=CARDNAME"",""SYNAPXE PTE. LTD."",""14=ITEMCODE"",""MSMX3-00115GLP"",""14=ITEMNAME"",""MS VS"&amp;"ENTSUBMSDN ALNG LICSAPk MVL"",""10=QUANTITY"",""3.000000"",""14=U_PONO"",""947796"",""15=U_PODATE"",""29/12/2023"",""10=U_TLINTCOS"",""0.000000"",""2=SLPCODE"",""56"",""14=SLPNAME"",""E0001-EL"",""14=MEMO"",""EUGENE LIM - ESU"",""14=CONTACTNAME"",""E-INVOICE(AP DIRECT)"",""10=LINETOTAL"","""&amp;"4467.210000"",""14=U_ENR"","""",""14=U_MSENR"",""S7138270"",""14=U_MSPCN"",""AD5A91AA"",""14=ADDRESS2"",""NANDINI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felicia.lin@synapxe.sg_x000D_EMAIL:"&amp;" nandini.sivasubramaniam@synapxe.sg"""</t>
  </si>
  <si>
    <t>="""UICACS"","""",""SQL="",""2=DOCNUM"",""33037870"",""14=CUSTREF"",""8100000812"",""14=U_CUSTREF"",""8100000812"",""15=DOCDATE"",""31/1/2025"",""15=TAXDATE"",""31/1/2025"",""14=CARDCODE"",""CI0099-SGD"",""14=CARDNAME"",""SYNAPXE PTE. LTD."",""14=ITEMCODE"",""MS7NQ-00300GLP"",""14=ITEMNAME"",""MS "&amp;"SQL SERVER STANDARD CORE SLNG LSA 2L"",""10=QUANTITY"",""1.000000"",""14=U_PONO"","""",""15=U_PODATE"",""31/1/2025"",""10=U_TLINTCOS"",""0.000000"",""2=SLPCODE"",""101"",""14=SLPNAME"",""E0001-MM"",""14=MEMO"",""MELIZA MARQUEZ"",""14=CONTACTNAME"",""E-INVOICE(AP DIRECT)"",""10=LINETOTAL"","&amp;"""6125.350000"",""14=U_ENR"","""",""14=U_MSENR"",""S7138270"",""14=U_MSPCN"",""BB5B28CB"",""14=ADDRESS2"",""NG TENG FONG GENERAL HOSPITAL_x000D_ JURONG COMMUNITY HOSPITAL  _x000D_LENA LIM HUI MIN_x000D_TEL: _x000D_FAX: _x000D_EMAIL: lena.lim@synapxe.sg"""</t>
  </si>
  <si>
    <t>=IFERROR(NF($E27,"U_CUSTREF"),"-")</t>
  </si>
  <si>
    <t>=IFERROR(NF($E27,"U_PODATE"),"-")</t>
  </si>
  <si>
    <t>=IFERROR(NF($E27,"U_PONO"),"-")</t>
  </si>
  <si>
    <t>=SUBTOTAL(9,AO24:AO29)</t>
  </si>
  <si>
    <t>=SUBTOTAL(9,AP24:AP29)</t>
  </si>
  <si>
    <t>955024 </t>
  </si>
  <si>
    <t>34 Months PRORATION</t>
  </si>
  <si>
    <t>License with SA</t>
  </si>
  <si>
    <t>PO ISSUED For 30 MTHS IN Dec 2023. This is year 2 billing</t>
  </si>
  <si>
    <t>01.01.2025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</si>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</sst>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, Times New Roman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15" fontId="0" fillId="0" borderId="0" xfId="0" applyNumberFormat="1" applyAlignment="1">
      <alignment vertical="top"/>
    </xf>
    <xf numFmtId="0" fontId="18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"01/01/2025"</f>
        <v>01/01/2025</v>
      </c>
    </row>
    <row r="4" spans="1:7">
      <c r="A4" s="1" t="s">
        <v>0</v>
      </c>
      <c r="B4" s="4" t="s">
        <v>6</v>
      </c>
      <c r="C4" s="5" t="str">
        <f>"31/01/2025"</f>
        <v>31/01/2025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01/Jan/2025..31/Jan/2025</v>
      </c>
    </row>
    <row r="9" spans="1:7">
      <c r="A9" s="1" t="s">
        <v>9</v>
      </c>
      <c r="C9" s="3" t="str">
        <f>TEXT($C$3,"yyyyMMdd") &amp; ".." &amp; TEXT($C$4,"yyyyMMdd")</f>
        <v>20250101..20250131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0F146-A47A-4EB1-B1B8-D1FB6607559E}">
  <dimension ref="A1:AV30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252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246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253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247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B27" s="68" t="s">
        <v>146</v>
      </c>
      <c r="C27" s="68" t="s">
        <v>49</v>
      </c>
      <c r="E27" s="68" t="s">
        <v>128</v>
      </c>
      <c r="M27" s="68" t="s">
        <v>217</v>
      </c>
      <c r="N27" s="68" t="s">
        <v>218</v>
      </c>
      <c r="O27" s="68" t="s">
        <v>219</v>
      </c>
      <c r="Q27" s="68" t="s">
        <v>220</v>
      </c>
      <c r="R27" s="68" t="s">
        <v>221</v>
      </c>
      <c r="T27" s="68" t="s">
        <v>222</v>
      </c>
      <c r="U27" s="68" t="s">
        <v>254</v>
      </c>
      <c r="X27" s="68" t="s">
        <v>222</v>
      </c>
      <c r="Y27" s="68" t="s">
        <v>223</v>
      </c>
      <c r="Z27" s="68" t="s">
        <v>224</v>
      </c>
      <c r="AA27" s="68" t="s">
        <v>225</v>
      </c>
      <c r="AB27" s="68" t="s">
        <v>226</v>
      </c>
      <c r="AC27" s="68" t="s">
        <v>147</v>
      </c>
      <c r="AD27" s="68" t="s">
        <v>227</v>
      </c>
      <c r="AH27" s="68" t="s">
        <v>228</v>
      </c>
      <c r="AL27" s="68" t="s">
        <v>255</v>
      </c>
      <c r="AM27" s="68" t="s">
        <v>256</v>
      </c>
    </row>
    <row r="28" spans="1:42">
      <c r="B28" s="68" t="s">
        <v>148</v>
      </c>
      <c r="C28" s="68" t="s">
        <v>50</v>
      </c>
      <c r="E28" s="68" t="s">
        <v>131</v>
      </c>
      <c r="M28" s="68" t="s">
        <v>229</v>
      </c>
      <c r="N28" s="68" t="s">
        <v>230</v>
      </c>
      <c r="O28" s="68" t="s">
        <v>231</v>
      </c>
      <c r="Q28" s="68" t="s">
        <v>232</v>
      </c>
      <c r="R28" s="68" t="s">
        <v>233</v>
      </c>
      <c r="T28" s="68" t="s">
        <v>235</v>
      </c>
      <c r="U28" s="68" t="s">
        <v>234</v>
      </c>
      <c r="X28" s="68" t="s">
        <v>235</v>
      </c>
      <c r="Y28" s="68" t="s">
        <v>236</v>
      </c>
      <c r="Z28" s="68" t="s">
        <v>237</v>
      </c>
      <c r="AA28" s="68" t="s">
        <v>238</v>
      </c>
      <c r="AB28" s="68" t="s">
        <v>239</v>
      </c>
      <c r="AC28" s="68" t="s">
        <v>149</v>
      </c>
      <c r="AD28" s="68" t="s">
        <v>240</v>
      </c>
      <c r="AL28" s="68" t="s">
        <v>248</v>
      </c>
      <c r="AM28" s="68" t="s">
        <v>249</v>
      </c>
    </row>
    <row r="30" spans="1:42">
      <c r="AC30" s="68" t="s">
        <v>257</v>
      </c>
      <c r="AD30" s="68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2"/>
  <sheetViews>
    <sheetView tabSelected="1" topLeftCell="K19" zoomScale="85" zoomScaleNormal="85" workbookViewId="0">
      <selection activeCell="AF36" sqref="AF3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" style="4" customWidth="1"/>
    <col min="12" max="12" width="6.7109375" style="4" customWidth="1"/>
    <col min="13" max="13" width="11" style="4" bestFit="1" customWidth="1"/>
    <col min="14" max="14" width="10.85546875" style="21" bestFit="1" customWidth="1"/>
    <col min="15" max="15" width="9.42578125" style="18" customWidth="1"/>
    <col min="16" max="16" width="8.14062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10.85546875" style="45" bestFit="1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68" style="4" hidden="1" customWidth="1"/>
    <col min="26" max="26" width="18" style="4" bestFit="1" customWidth="1"/>
    <col min="27" max="27" width="10.5703125" style="60" bestFit="1" customWidth="1"/>
    <col min="28" max="28" width="21.42578125" style="4" bestFit="1" customWidth="1"/>
    <col min="29" max="29" width="9.85546875" style="4" customWidth="1"/>
    <col min="30" max="30" width="11.42578125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12.14062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1.85546875" style="4" bestFit="1" customWidth="1"/>
    <col min="39" max="39" width="19.42578125" style="4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20250101..20250131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1" hidden="1">
      <c r="A17" s="1" t="s">
        <v>7</v>
      </c>
    </row>
    <row r="18" spans="1:51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51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51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51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51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51">
      <c r="B24" s="1" t="str">
        <f>IF(M24="","Hide","Show")</f>
        <v>Show</v>
      </c>
      <c r="C24" s="4" t="s">
        <v>48</v>
      </c>
      <c r="E24" s="13" t="str">
        <f>"""UICACS"","""",""SQL="",""2=DOCNUM"",""33037626"",""14=CUSTREF"",""8000008920"",""14=U_CUSTREF"",""8000008920"",""15=DOCDATE"",""6/1/2025"",""15=TAXDATE"",""6/1/2025"",""14=CARDCODE"",""CI0099-SGD"",""14=CARDNAME"",""SYNAPXE PTE. LTD."",""14=ITEMCODE"",""MS77D-00110GLP"",""14=ITEMNAME"",""MS VI"&amp;"SUAL STUDIO PRO MSDN ALNG LSA"",""10=QUANTITY"",""40.000000"",""14=U_PONO"",""947796"",""15=U_PODATE"",""29/12/2023"",""10=U_TLINTCOS"",""0.000000"",""2=SLPCODE"",""56"",""14=SLPNAME"",""E0001-EL"",""14=MEMO"",""EUGENE LIM - ESU"",""14=CONTACTNAME"",""E-INVOICE(AP DIRECT)"",""10=LINETOTAL"&amp;""",""17057.600000"",""14=U_ENR"","""",""14=U_MSENR"",""S7138270"",""14=U_MSPCN"",""AD5A91AA"",""14=ADDRESS2"",""NANDINI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felicia.lin@synapxe.sg_x000D_EM"&amp;"AIL: nandini.sivasubramaniam@synapxe.sg"""</f>
        <v>"UICACS","","SQL=","2=DOCNUM","33037626","14=CUSTREF","8000008920","14=U_CUSTREF","8000008920","15=DOCDATE","6/1/2025","15=TAXDATE","6/1/2025","14=CARDCODE","CI0099-SGD","14=CARDNAME","SYNAPXE PTE. LTD.","14=ITEMCODE","MS77D-00110GLP","14=ITEMNAME","MS VISUAL STUDIO PRO MSDN ALNG LSA","10=QUANTITY","40.000000","14=U_PONO","947796","15=U_PODATE","29/12/2023","10=U_TLINTCOS","0.000000","2=SLPCODE","56","14=SLPNAME","E0001-EL","14=MEMO","EUGENE LIM - ESU","14=CONTACTNAME","E-INVOICE(AP DIRECT)","10=LINETOTAL","17057.600000","14=U_ENR","","14=U_MSENR","S7138270","14=U_MSPCN","AD5A91AA","14=ADDRESS2","NANDINI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4" s="4">
        <f>MONTH(N24)</f>
        <v>1</v>
      </c>
      <c r="L24" s="4">
        <f>YEAR(N24)</f>
        <v>2025</v>
      </c>
      <c r="M24" s="4">
        <v>33037626</v>
      </c>
      <c r="N24" s="38">
        <v>45663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"947796"</f>
        <v>947796</v>
      </c>
      <c r="T24" s="50">
        <v>45289</v>
      </c>
      <c r="U24" s="50" t="str">
        <f>"8000008920"</f>
        <v>8000008920</v>
      </c>
      <c r="V24" s="50">
        <v>45663</v>
      </c>
      <c r="W24" s="51">
        <f>SUM(N24-T24)</f>
        <v>374</v>
      </c>
      <c r="X24" s="65" t="str">
        <f>"MS77D-00110GLP"</f>
        <v>MS77D-00110GLP</v>
      </c>
      <c r="Y24" s="65" t="str">
        <f>"MS VISUAL STUDIO PRO MSDN ALNG LSA"</f>
        <v>MS VISUAL STUDIO PRO MSDN ALNG LSA</v>
      </c>
      <c r="Z24" s="65" t="str">
        <f>"EUGENE LIM - ESU"</f>
        <v>EUGENE LIM - ESU</v>
      </c>
      <c r="AA24" s="60">
        <v>40</v>
      </c>
      <c r="AB24" s="65" t="str">
        <f>"E-INVOICE(AP DIRECT)"</f>
        <v>E-INVOICE(AP DIRECT)</v>
      </c>
      <c r="AC24" s="37">
        <f>IFERROR(AD24/AA24,0)</f>
        <v>426.43999999999994</v>
      </c>
      <c r="AD24" s="37">
        <v>17057.599999999999</v>
      </c>
      <c r="AE24" s="63" t="str">
        <f>"-"</f>
        <v>-</v>
      </c>
      <c r="AF24" s="37">
        <v>17057.599999999999</v>
      </c>
      <c r="AG24" s="63" t="s">
        <v>95</v>
      </c>
      <c r="AH24" s="67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I24" s="18"/>
      <c r="AJ24" s="63" t="s">
        <v>96</v>
      </c>
      <c r="AK24" s="4" t="str">
        <f>"MS77D-00110GLP"</f>
        <v>MS77D-00110GLP</v>
      </c>
      <c r="AL24" s="4" t="str">
        <f>"MS VISUAL STUDIO PRO MSDN ALNG LSA"</f>
        <v>MS VISUAL STUDIO PRO MSDN ALNG LSA</v>
      </c>
      <c r="AM24" s="4" t="s">
        <v>261</v>
      </c>
      <c r="AN24" s="4" t="s">
        <v>263</v>
      </c>
      <c r="AO24" s="4" t="s">
        <v>264</v>
      </c>
      <c r="AP24" s="4" t="s">
        <v>262</v>
      </c>
    </row>
    <row r="25" spans="1:51">
      <c r="A25" s="1" t="s">
        <v>136</v>
      </c>
      <c r="B25" s="1" t="str">
        <f t="shared" ref="B25:B26" si="0">IF(M25="","Hide","Show")</f>
        <v>Show</v>
      </c>
      <c r="C25" s="4" t="s">
        <v>48</v>
      </c>
      <c r="E25" s="13" t="str">
        <f>"""UICACS"","""",""SQL="",""2=DOCNUM"",""33037626"",""14=CUSTREF"",""8000008920"",""14=U_CUSTREF"",""8000008920"",""15=DOCDATE"",""6/1/2025"",""15=TAXDATE"",""6/1/2025"",""14=CARDCODE"",""CI0099-SGD"",""14=CARDNAME"",""SYNAPXE PTE. LTD."",""14=ITEMCODE"",""MSMX3-00115GLP"",""14=ITEMNAME"",""MS VS"&amp;"ENTSUBMSDN ALNG LICSAPk MVL"",""10=QUANTITY"",""3.000000"",""14=U_PONO"",""947796"",""15=U_PODATE"",""29/12/2023"",""10=U_TLINTCOS"",""0.000000"",""2=SLPCODE"",""56"",""14=SLPNAME"",""E0001-EL"",""14=MEMO"",""EUGENE LIM - ESU"",""14=CONTACTNAME"",""E-INVOICE(AP DIRECT)"",""10=LINETOTAL"","""&amp;"4467.210000"",""14=U_ENR"","""",""14=U_MSENR"",""S7138270"",""14=U_MSPCN"",""AD5A91AA"",""14=ADDRESS2"",""NANDINI DEVI_x000D_SYNAPXE PTE. LTD. 1 NORTH BUONA VISTA LINK, #05-01 ELEMENTUM SINGAPORE 139691_x000D_NANDINI DEVI /FELICIA LIN_x000D_TEL: 84989294_x000D_FAX: felicia.lin@synapxe.sg_x000D_EMAIL:"&amp;" nandini.sivasubramaniam@synapxe.sg"""</f>
        <v>"UICACS","","SQL=","2=DOCNUM","33037626","14=CUSTREF","8000008920","14=U_CUSTREF","8000008920","15=DOCDATE","6/1/2025","15=TAXDATE","6/1/2025","14=CARDCODE","CI0099-SGD","14=CARDNAME","SYNAPXE PTE. LTD.","14=ITEMCODE","MSMX3-00115GLP","14=ITEMNAME","MS VSENTSUBMSDN ALNG LICSAPk MVL","10=QUANTITY","3.000000","14=U_PONO","947796","15=U_PODATE","29/12/2023","10=U_TLINTCOS","0.000000","2=SLPCODE","56","14=SLPNAME","E0001-EL","14=MEMO","EUGENE LIM - ESU","14=CONTACTNAME","E-INVOICE(AP DIRECT)","10=LINETOTAL","4467.210000","14=U_ENR","","14=U_MSENR","S7138270","14=U_MSPCN","AD5A91AA","14=ADDRESS2","NANDINI DEVI_x000D_SYNAPXE PTE. LTD. 1 NORTH BUONA VISTA LINK, #05-01 ELEMENTUM SINGAPORE 139691_x000D_NANDINI DEVI /FELICIA LIN_x000D_TEL: 84989294_x000D_FAX: felicia.lin@synapxe.sg_x000D_EMAIL: nandini.sivasubramaniam@synapxe.sg"</v>
      </c>
      <c r="K25" s="4">
        <f>MONTH(N25)</f>
        <v>1</v>
      </c>
      <c r="L25" s="4">
        <f>YEAR(N25)</f>
        <v>2025</v>
      </c>
      <c r="M25" s="4">
        <v>33037626</v>
      </c>
      <c r="N25" s="38">
        <v>45663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"947796"</f>
        <v>947796</v>
      </c>
      <c r="T25" s="50">
        <v>45289</v>
      </c>
      <c r="U25" s="50" t="str">
        <f>"8000008920"</f>
        <v>8000008920</v>
      </c>
      <c r="V25" s="50">
        <v>45663</v>
      </c>
      <c r="W25" s="51">
        <f>SUM(N25-T25)</f>
        <v>374</v>
      </c>
      <c r="X25" s="65" t="str">
        <f>"MSMX3-00115GLP"</f>
        <v>MSMX3-00115GLP</v>
      </c>
      <c r="Y25" s="65" t="str">
        <f>"MS VSENTSUBMSDN ALNG LICSAPk MVL"</f>
        <v>MS VSENTSUBMSDN ALNG LICSAPk MVL</v>
      </c>
      <c r="Z25" s="65" t="str">
        <f>"EUGENE LIM - ESU"</f>
        <v>EUGENE LIM - ESU</v>
      </c>
      <c r="AA25" s="60">
        <v>3</v>
      </c>
      <c r="AB25" s="65" t="str">
        <f>"E-INVOICE(AP DIRECT)"</f>
        <v>E-INVOICE(AP DIRECT)</v>
      </c>
      <c r="AC25" s="37">
        <f>IFERROR(AD25/AA25,0)</f>
        <v>1489.07</v>
      </c>
      <c r="AD25" s="37">
        <v>4467.21</v>
      </c>
      <c r="AE25" s="63" t="str">
        <f>"-"</f>
        <v>-</v>
      </c>
      <c r="AF25" s="37">
        <v>4467.21</v>
      </c>
      <c r="AG25" s="63" t="s">
        <v>95</v>
      </c>
      <c r="AH25" s="67" t="str">
        <f>"NANDINI DEVI_x000D_SYNAPXE PTE. LTD. 1 NORTH BUONA VISTA LINK, #05-01 ELEMENTUM SINGAPORE 139691_x000D_NANDINI DEVI /FELICIA LIN_x000D_TEL: 84989294_x000D_FAX: felicia.lin@synapxe.sg_x000D_EMAIL: nandini.sivasubramaniam@synapxe.sg"</f>
        <v>NANDINI DEVI_x000D_SYNAPXE PTE. LTD. 1 NORTH BUONA VISTA LINK, #05-01 ELEMENTUM SINGAPORE 139691_x000D_NANDINI DEVI /FELICIA LIN_x000D_TEL: 84989294_x000D_FAX: felicia.lin@synapxe.sg_x000D_EMAIL: nandini.sivasubramaniam@synapxe.sg</v>
      </c>
      <c r="AI25" s="18"/>
      <c r="AJ25" s="63" t="s">
        <v>96</v>
      </c>
      <c r="AK25" s="4" t="str">
        <f>"MSMX3-00115GLP"</f>
        <v>MSMX3-00115GLP</v>
      </c>
      <c r="AL25" s="4" t="str">
        <f>"MS VSENTSUBMSDN ALNG LICSAPk MVL"</f>
        <v>MS VSENTSUBMSDN ALNG LICSAPk MVL</v>
      </c>
      <c r="AM25" s="4" t="s">
        <v>261</v>
      </c>
      <c r="AN25" s="4" t="s">
        <v>263</v>
      </c>
      <c r="AO25" s="4" t="s">
        <v>264</v>
      </c>
      <c r="AP25" s="4" t="s">
        <v>262</v>
      </c>
    </row>
    <row r="26" spans="1:51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"""UICACS"","""",""SQL="",""2=DOCNUM"",""33037870"",""14=CUSTREF"",""8100000812"",""14=U_CUSTREF"",""8100000812"",""15=DOCDATE"",""31/1/2025"",""15=TAXDATE"",""31/1/2025"",""14=CARDCODE"",""CI0099-SGD"",""14=CARDNAME"",""SYNAPXE PTE. LTD."",""14=ITEMCODE"",""MS7NQ-00300GLP"",""14=ITEMNAME"",""MS "&amp;"SQL SERVER STANDARD CORE SLNG LSA 2L"",""10=QUANTITY"",""1.000000"",""14=U_PONO"","""",""15=U_PODATE"",""31/1/2025"",""10=U_TLINTCOS"",""0.000000"",""2=SLPCODE"",""101"",""14=SLPNAME"",""E0001-MM"",""14=MEMO"",""MELIZA MARQUEZ"",""14=CONTACTNAME"",""E-INVOICE(AP DIRECT)"",""10=LINETOTAL"","&amp;"""6125.350000"",""14=U_ENR"","""",""14=U_MSENR"",""S7138270"",""14=U_MSPCN"",""BB5B28CB"",""14=ADDRESS2"",""NG TENG FONG GENERAL HOSPITAL_x000D_ JURONG COMMUNITY HOSPITAL  _x000D_LENA LIM HUI MIN_x000D_TEL: _x000D_FAX: _x000D_EMAIL: lena.lim@synapxe.sg"""</f>
        <v>"UICACS","","SQL=","2=DOCNUM","33037870","14=CUSTREF","8100000812","14=U_CUSTREF","8100000812","15=DOCDATE","31/1/2025","15=TAXDATE","31/1/2025","14=CARDCODE","CI0099-SGD","14=CARDNAME","SYNAPXE PTE. LTD.","14=ITEMCODE","MS7NQ-00300GLP","14=ITEMNAME","MS SQL SERVER STANDARD CORE SLNG LSA 2L","10=QUANTITY","1.000000","14=U_PONO","","15=U_PODATE","31/1/2025","10=U_TLINTCOS","0.000000","2=SLPCODE","101","14=SLPNAME","E0001-MM","14=MEMO","MELIZA MARQUEZ","14=CONTACTNAME","E-INVOICE(AP DIRECT)","10=LINETOTAL","6125.350000","14=U_ENR","","14=U_MSENR","S7138270","14=U_MSPCN","BB5B28CB","14=ADDRESS2","NG TENG FONG GENERAL HOSPITAL_x000D_ JURONG COMMUNITY HOSPITAL  _x000D_LENA LIM HUI MIN_x000D_TEL: _x000D_FAX: _x000D_EMAIL: lena.lim@synapxe.sg"</v>
      </c>
      <c r="K26" s="4">
        <f>MONTH(N26)</f>
        <v>1</v>
      </c>
      <c r="L26" s="4">
        <f>YEAR(N26)</f>
        <v>2025</v>
      </c>
      <c r="M26" s="4">
        <v>33037870</v>
      </c>
      <c r="N26" s="38">
        <v>45688</v>
      </c>
      <c r="O26" s="4" t="str">
        <f>"S7138270"</f>
        <v>S7138270</v>
      </c>
      <c r="P26" s="4" t="str">
        <f>"BB5B28CB"</f>
        <v>BB5B28CB</v>
      </c>
      <c r="Q26" s="4" t="str">
        <f>"CI0099-SGD"</f>
        <v>CI0099-SGD</v>
      </c>
      <c r="R26" s="4" t="str">
        <f>"SYNAPXE PTE. LTD."</f>
        <v>SYNAPXE PTE. LTD.</v>
      </c>
      <c r="S26" s="74" t="s">
        <v>259</v>
      </c>
      <c r="T26" s="50">
        <v>45688</v>
      </c>
      <c r="U26" s="50" t="str">
        <f>"8100000812"</f>
        <v>8100000812</v>
      </c>
      <c r="V26" s="50">
        <v>45688</v>
      </c>
      <c r="W26" s="51">
        <f>SUM(N26-T26)</f>
        <v>0</v>
      </c>
      <c r="X26" s="65" t="str">
        <f>"MS7NQ-00300GLP"</f>
        <v>MS7NQ-00300GLP</v>
      </c>
      <c r="Y26" s="65" t="str">
        <f>"MS SQL SERVER STANDARD CORE SLNG LSA 2L"</f>
        <v>MS SQL SERVER STANDARD CORE SLNG LSA 2L</v>
      </c>
      <c r="Z26" s="65" t="str">
        <f>"MELIZA MARQUEZ"</f>
        <v>MELIZA MARQUEZ</v>
      </c>
      <c r="AA26" s="60">
        <v>1</v>
      </c>
      <c r="AB26" s="65" t="str">
        <f>"E-INVOICE(AP DIRECT)"</f>
        <v>E-INVOICE(AP DIRECT)</v>
      </c>
      <c r="AC26" s="37">
        <f>IFERROR(AD26/AA26,0)</f>
        <v>6125.35</v>
      </c>
      <c r="AD26" s="37">
        <v>6125.35</v>
      </c>
      <c r="AE26" s="63" t="str">
        <f>"-"</f>
        <v>-</v>
      </c>
      <c r="AF26" s="37">
        <v>6125.35</v>
      </c>
      <c r="AG26" s="63" t="s">
        <v>95</v>
      </c>
      <c r="AH26" s="67" t="str">
        <f>"NG TENG FONG GENERAL HOSPITAL_x000D_ JURONG COMMUNITY HOSPITAL  _x000D_LENA LIM HUI MIN_x000D_TEL: _x000D_FAX: _x000D_EMAIL: lena.lim@synapxe.sg"</f>
        <v>NG TENG FONG GENERAL HOSPITAL_x000D_ JURONG COMMUNITY HOSPITAL  _x000D_LENA LIM HUI MIN_x000D_TEL: _x000D_FAX: _x000D_EMAIL: lena.lim@synapxe.sg</v>
      </c>
      <c r="AI26" s="18"/>
      <c r="AJ26" s="63" t="s">
        <v>96</v>
      </c>
      <c r="AK26" s="4" t="str">
        <f>"MS7NQ-00300GLP"</f>
        <v>MS7NQ-00300GLP</v>
      </c>
      <c r="AL26" s="4" t="str">
        <f>"MS SQL SERVER STANDARD CORE SLNG LSA 2L"</f>
        <v>MS SQL SERVER STANDARD CORE SLNG LSA 2L</v>
      </c>
      <c r="AM26" s="4" t="s">
        <v>260</v>
      </c>
      <c r="AN26" s="73">
        <v>45689</v>
      </c>
      <c r="AO26" s="73">
        <v>46721</v>
      </c>
      <c r="AP26" s="4"/>
    </row>
    <row r="27" spans="1:51" hidden="1">
      <c r="B27" s="1" t="str">
        <f>IF(M27="","Hide","Show")</f>
        <v>Hide</v>
      </c>
      <c r="C27" s="4" t="s">
        <v>49</v>
      </c>
      <c r="E27" s="13" t="str">
        <f>""</f>
        <v/>
      </c>
      <c r="M27" s="4" t="str">
        <f>""</f>
        <v/>
      </c>
      <c r="N27" s="38" t="str">
        <f>""</f>
        <v/>
      </c>
      <c r="O27" s="4" t="str">
        <f>""</f>
        <v/>
      </c>
      <c r="P27" s="4"/>
      <c r="Q27" s="4" t="str">
        <f>""</f>
        <v/>
      </c>
      <c r="R27" s="4" t="str">
        <f>""</f>
        <v/>
      </c>
      <c r="T27" s="45" t="str">
        <f>""</f>
        <v/>
      </c>
      <c r="U27" s="45" t="str">
        <f>""</f>
        <v/>
      </c>
      <c r="V27" s="52"/>
      <c r="W27" s="51"/>
      <c r="X27" s="4" t="str">
        <f>""</f>
        <v/>
      </c>
      <c r="Y27" s="4" t="str">
        <f>""</f>
        <v/>
      </c>
      <c r="Z27" s="4" t="str">
        <f>""</f>
        <v/>
      </c>
      <c r="AA27" s="60" t="str">
        <f>""</f>
        <v/>
      </c>
      <c r="AB27" s="4" t="str">
        <f>""</f>
        <v/>
      </c>
      <c r="AC27" s="37">
        <f>IFERROR(AD27/AA27,0)</f>
        <v>0</v>
      </c>
      <c r="AD27" s="37" t="str">
        <f>""</f>
        <v/>
      </c>
      <c r="AE27" s="63"/>
      <c r="AF27" s="18"/>
      <c r="AG27" s="63"/>
      <c r="AH27" s="18" t="str">
        <f>""</f>
        <v/>
      </c>
      <c r="AI27" s="18"/>
      <c r="AJ27" s="63"/>
      <c r="AK27" s="18"/>
      <c r="AL27" s="5" t="str">
        <f>""</f>
        <v/>
      </c>
      <c r="AM27" s="4" t="str">
        <f>""</f>
        <v/>
      </c>
    </row>
    <row r="28" spans="1:51" hidden="1">
      <c r="B28" s="1" t="str">
        <f>IF(M28="","Hide","Show")</f>
        <v>Hide</v>
      </c>
      <c r="C28" s="4" t="s">
        <v>50</v>
      </c>
      <c r="E28" s="13" t="str">
        <f>""</f>
        <v/>
      </c>
      <c r="M28" s="4" t="str">
        <f>""</f>
        <v/>
      </c>
      <c r="N28" s="38" t="str">
        <f>""</f>
        <v/>
      </c>
      <c r="O28" s="4" t="str">
        <f>""</f>
        <v/>
      </c>
      <c r="P28" s="4"/>
      <c r="Q28" s="4" t="str">
        <f>""</f>
        <v/>
      </c>
      <c r="R28" s="4" t="str">
        <f>""</f>
        <v/>
      </c>
      <c r="T28" s="45" t="str">
        <f>""</f>
        <v/>
      </c>
      <c r="U28" s="45" t="str">
        <f>""</f>
        <v/>
      </c>
      <c r="V28" s="52"/>
      <c r="W28" s="51"/>
      <c r="X28" s="4" t="str">
        <f>""</f>
        <v/>
      </c>
      <c r="Y28" s="4" t="str">
        <f>""</f>
        <v/>
      </c>
      <c r="Z28" s="4" t="str">
        <f>""</f>
        <v/>
      </c>
      <c r="AA28" s="60" t="str">
        <f>""</f>
        <v/>
      </c>
      <c r="AB28" s="4" t="str">
        <f>""</f>
        <v/>
      </c>
      <c r="AC28" s="37">
        <f>IFERROR(AD28/AA28,0)</f>
        <v>0</v>
      </c>
      <c r="AD28" s="37" t="str">
        <f>""</f>
        <v/>
      </c>
      <c r="AE28" s="63"/>
      <c r="AF28" s="18"/>
      <c r="AG28" s="63"/>
      <c r="AH28" s="18"/>
      <c r="AI28" s="18"/>
      <c r="AJ28" s="63"/>
      <c r="AK28" s="18"/>
      <c r="AL28" s="5" t="str">
        <f>""</f>
        <v/>
      </c>
      <c r="AM28" s="4" t="str">
        <f>""</f>
        <v/>
      </c>
    </row>
    <row r="29" spans="1:51">
      <c r="M29" s="69"/>
      <c r="N29" s="70"/>
      <c r="O29" s="4"/>
      <c r="R29" s="69"/>
      <c r="T29" s="50"/>
      <c r="V29" s="50"/>
      <c r="W29" s="51"/>
      <c r="AC29" s="37"/>
      <c r="AD29" s="37"/>
      <c r="AF29" s="37"/>
      <c r="AH29" s="71"/>
      <c r="AJ29" s="63"/>
      <c r="AL29" s="5"/>
      <c r="AN29" s="21"/>
      <c r="AO29" s="21"/>
    </row>
    <row r="30" spans="1:51">
      <c r="AW30" s="16"/>
    </row>
    <row r="31" spans="1:51">
      <c r="AX31" s="16"/>
    </row>
    <row r="32" spans="1:51">
      <c r="AY32" s="16"/>
    </row>
    <row r="33" spans="52:61">
      <c r="AZ33" s="16"/>
    </row>
    <row r="34" spans="52:61">
      <c r="BA34" s="16"/>
    </row>
    <row r="35" spans="52:61">
      <c r="BB35" s="16"/>
    </row>
    <row r="36" spans="52:61">
      <c r="BC36" s="16"/>
    </row>
    <row r="37" spans="52:61">
      <c r="BD37" s="16"/>
    </row>
    <row r="38" spans="52:61">
      <c r="BE38" s="16"/>
    </row>
    <row r="39" spans="52:61">
      <c r="BF39" s="16"/>
    </row>
    <row r="40" spans="52:61">
      <c r="BG40" s="16"/>
    </row>
    <row r="41" spans="52:61">
      <c r="BH41" s="16"/>
    </row>
    <row r="42" spans="52:61">
      <c r="BI42" s="16"/>
    </row>
  </sheetData>
  <sortState xmlns:xlrd2="http://schemas.microsoft.com/office/spreadsheetml/2017/richdata2" ref="M24:AP392">
    <sortCondition ref="Q24:Q394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242</v>
      </c>
      <c r="AM25" s="68" t="s">
        <v>243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244</v>
      </c>
      <c r="AM26" s="68" t="s">
        <v>245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241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242</v>
      </c>
      <c r="AM25" s="68" t="s">
        <v>243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244</v>
      </c>
      <c r="AM26" s="68" t="s">
        <v>245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B9A2-F2F8-4912-ABDB-BA98357CA183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250</v>
      </c>
    </row>
    <row r="4" spans="1:5">
      <c r="A4" s="68" t="s">
        <v>0</v>
      </c>
      <c r="B4" s="68" t="s">
        <v>6</v>
      </c>
      <c r="C4" s="68" t="s">
        <v>251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2025-02-06T08:51:48Z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