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13_ncr:1_{B8A4BF11-AB33-4872-BDE2-2A078B26AE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L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AI26" i="2"/>
  <c r="AJ26" i="2"/>
  <c r="AK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D27" i="2"/>
  <c r="AG27" i="2"/>
  <c r="AH27" i="2"/>
  <c r="AL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B28" i="2"/>
  <c r="E29" i="2"/>
  <c r="K29" i="2"/>
  <c r="L29" i="2"/>
  <c r="M29" i="2"/>
  <c r="N29" i="2"/>
  <c r="O29" i="2"/>
  <c r="P29" i="2"/>
  <c r="Q29" i="2"/>
  <c r="S29" i="2"/>
  <c r="T29" i="2"/>
  <c r="V29" i="2"/>
  <c r="W29" i="2"/>
  <c r="AB29" i="2" s="1"/>
  <c r="X29" i="2"/>
  <c r="Y29" i="2"/>
  <c r="Z29" i="2"/>
  <c r="AA29" i="2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6" i="2" l="1"/>
  <c r="B27" i="2"/>
  <c r="B25" i="2"/>
  <c r="D4" i="2"/>
  <c r="E4" i="2" s="1"/>
  <c r="D6" i="2"/>
  <c r="D5" i="2"/>
  <c r="I6" i="2"/>
  <c r="I5" i="2"/>
  <c r="E5" i="2" l="1"/>
  <c r="E6" i="2"/>
  <c r="B28" i="2"/>
  <c r="B29" i="2"/>
  <c r="B24" i="2"/>
</calcChain>
</file>

<file path=xl/sharedStrings.xml><?xml version="1.0" encoding="utf-8"?>
<sst xmlns="http://schemas.openxmlformats.org/spreadsheetml/2006/main" count="957" uniqueCount="282">
  <si>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</si>
  <si>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</si>
  <si>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</si>
  <si>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</si>
  <si>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</si>
  <si>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</si>
  <si>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</si>
  <si>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</si>
  <si>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</si>
  <si>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</si>
  <si>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</si>
  <si>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</si>
  <si>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</si>
  <si>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</si>
  <si>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</si>
  <si>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</si>
  <si>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</si>
  <si>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</si>
  <si>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</si>
  <si>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</si>
  <si>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</si>
  <si>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</si>
  <si>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</si>
  <si>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</si>
  <si>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</si>
  <si>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</si>
  <si>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</si>
  <si>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</si>
  <si>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</si>
  <si>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</si>
  <si>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</si>
  <si>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</si>
  <si>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</si>
  <si>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</si>
  <si>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</si>
  <si>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</si>
  <si>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</si>
  <si>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</si>
  <si>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</si>
  <si>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</si>
  <si>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</si>
  <si>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</si>
  <si>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</si>
  <si>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</si>
  <si>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</si>
  <si>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</si>
  <si>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</si>
  <si>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</si>
  <si>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</si>
  <si>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</si>
  <si>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</si>
  <si>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</si>
  <si>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</si>
  <si>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</si>
  <si>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</si>
  <si>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</si>
  <si>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</si>
  <si>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</si>
  <si>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</si>
  <si>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</si>
  <si>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</si>
  <si>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</si>
  <si>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</si>
  <si>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</si>
  <si>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</si>
  <si>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</si>
  <si>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</si>
  <si>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</si>
  <si>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</si>
  <si>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</si>
  <si>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</si>
  <si>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</si>
  <si>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</si>
  <si>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</si>
  <si>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</si>
  <si>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</si>
  <si>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</si>
  <si>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</si>
  <si>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</si>
  <si>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</si>
  <si>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</si>
  <si>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</si>
  <si>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</si>
  <si>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</si>
  <si>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</si>
  <si>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</si>
  <si>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</si>
  <si>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</si>
  <si>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</si>
  <si>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</si>
  <si>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</si>
  <si>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</si>
  <si>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</si>
  <si>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</si>
  <si>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</si>
  <si>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</si>
  <si>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</si>
  <si>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</si>
  <si>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</si>
  <si>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</si>
  <si>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</si>
  <si>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</si>
  <si>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</si>
  <si>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</si>
  <si>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</si>
  <si>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</si>
  <si>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</si>
  <si>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</si>
  <si>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</si>
  <si>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</si>
  <si>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</si>
  <si>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</si>
  <si>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</si>
  <si>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</si>
  <si>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</si>
  <si>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</si>
  <si>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</si>
  <si>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</si>
  <si>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</si>
  <si>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</si>
  <si>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</si>
  <si>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</si>
  <si>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</si>
  <si>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</si>
  <si>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</si>
  <si>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</si>
  <si>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</si>
  <si>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</si>
  <si>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</si>
  <si>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</si>
  <si>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</si>
  <si>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</si>
  <si>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</si>
  <si>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</si>
  <si>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</si>
  <si>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</si>
  <si>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</si>
  <si>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</si>
  <si>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</si>
  <si>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</si>
  <si>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</si>
  <si>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</si>
  <si>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</si>
  <si>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</si>
  <si>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</si>
  <si>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</si>
  <si>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</si>
  <si>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</si>
  <si>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</si>
  <si>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</si>
  <si>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</si>
  <si>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</si>
  <si>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</si>
  <si>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</si>
  <si>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</si>
  <si>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</si>
  <si>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</si>
  <si>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</si>
  <si>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</si>
  <si>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</si>
  <si>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</si>
  <si>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</si>
  <si>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</si>
  <si>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</si>
  <si>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</si>
  <si>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</si>
  <si>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</si>
  <si>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</si>
  <si>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</si>
  <si>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</si>
  <si>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</si>
  <si>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</si>
  <si>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</si>
  <si>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</si>
  <si>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</si>
  <si>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</si>
  <si>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</si>
  <si>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</si>
  <si>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</si>
  <si>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</si>
  <si>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</si>
  <si>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</si>
  <si>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</si>
  <si>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</si>
  <si>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</si>
  <si>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</si>
  <si>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</si>
  <si>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</si>
  <si>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</si>
  <si>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</si>
  <si>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</si>
  <si>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</si>
  <si>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</si>
  <si>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</si>
  <si>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</si>
  <si>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</si>
  <si>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</si>
  <si>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</si>
  <si>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</si>
  <si>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</si>
  <si>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</si>
  <si>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</si>
  <si>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</si>
  <si>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</si>
  <si>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</si>
  <si>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</si>
  <si>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</si>
  <si>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</si>
  <si>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</si>
  <si>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</si>
  <si>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</si>
  <si>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</si>
  <si>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</si>
  <si>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</si>
  <si>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</si>
  <si>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</si>
  <si>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</si>
  <si>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</si>
  <si>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</si>
  <si>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</si>
  <si>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</si>
  <si>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</si>
  <si>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</si>
  <si>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</si>
  <si>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</si>
  <si>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</si>
  <si>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</si>
  <si>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</si>
  <si>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</si>
  <si>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</si>
  <si>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</si>
  <si>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</si>
  <si>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</si>
  <si>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</si>
  <si>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</si>
  <si>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</si>
  <si>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</si>
  <si>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</si>
  <si>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</si>
  <si>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</si>
  <si>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</si>
  <si>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</si>
  <si>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</si>
  <si>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</si>
  <si>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</si>
  <si>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</si>
  <si>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</si>
  <si>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</si>
  <si>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</si>
  <si>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</si>
  <si>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</si>
  <si>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</si>
  <si>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</si>
  <si>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</si>
  <si>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</si>
  <si>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</si>
  <si>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</si>
  <si>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</si>
  <si>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</si>
  <si>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</si>
  <si>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</si>
  <si>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</si>
  <si>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="01/11/2024"</t>
  </si>
  <si>
    <t>="30/11/2024"</t>
  </si>
  <si>
    <t>="""UICACS"","""",""SQL="",""2=DOCNUM"",""33036994"",""14=CUSTREF"",""4280000119"",""14=U_CUSTREF"",""4280000119"",""15=DOCDATE"",""5/11/2024"",""15=TAXDATE"",""5/11/2024"",""14=CARDCODE"",""CI1261-SGD"",""14=CARDNAME"",""CHANGI GENERAL HOSPITAL PTE LTD"",""14=ITEMCODE"",""MS9EM-00260GLP"",""14="&amp;"ITEMNAME"",""MS WIN SERVER STANDARD CORE SLNG SA 16L"",""10=QUANTITY"",""4.000000"",""14=U_PONO"",""953504A"",""15=U_PODATE"",""4/11/2024"",""10=U_TLINTCOS"",""0.000000"",""2=SLPCODE"",""132"",""14=SLPNAME"",""E0001-CS"",""14=MEMO"",""WENDY KUM CHIOU SZE"",""14=CONTACTNAME"",""E-INVOICE"","&amp;"""10=LINETOTAL"",""2843.200000"",""14=U_ENR"","""",""14=U_MSENR"",""S7138270"",""14=U_MSPCN"",""83288253"",""14=ADDRESS2"",""LEE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t>
  </si>
  <si>
    <t>="""UICACS"","""",""SQL="",""2=DOCNUM"",""33037008"",""14=CUSTREF"",""4500018668"",""14=U_CUSTREF"",""4500018668"",""15=DOCDATE"",""7/11/2024"",""15=TAXDATE"",""7/11/2024"",""14=CARDCODE"",""CS0200-SGD"",""14=CARDNAME"",""ST ANDREW'S COMMUNITY HOSPITAL"",""14=ITEMCODE"",""MSEP2-27380GLP"",""14=I"&amp;"TEMNAME"",""MS OFFICE STANDARD 2024 SLNG LTSC"",""10=QUANTITY"",""33.000000"",""14=U_PONO"",""953560"",""15=U_PODATE"",""6/11/2024"",""10=U_TLINTCOS"",""0.000000"",""2=SLPCODE"",""149"",""14=SLPNAME"",""E0001-LMY"",""14=MEMO"",""KEVIN LIN MING YAO"",""14=CONTACTNAME"",""PANGANTING Hermie "&amp;"Alarilla"",""10=LINETOTAL"",""14254.350000"",""14=U_ENR"","""",""14=U_MSENR"",""S7138270"",""14=U_MSPCN"",""B29CE2A2"",""14=ADDRESS2"",""ST ANDREW'S COMMUNITY HOSPITAL_x000D_8 SIMEI STREET 3 LEVEL 3, ADMINISTRATION  529895_x000D_PANGANTING Hermie Alarilla_x000D_TEL: 6586 8051_x000D_FAX: _x000D_EMAIL: her"&amp;"mie_panganting@samh.org.sg"""</t>
  </si>
  <si>
    <t>="""UICACS"","""",""SQL="",""2=DOCNUM"",""33037157"",""14=CUSTREF"",""6724001244"",""14=U_CUSTREF"",""6724001244"",""15=DOCDATE"",""26/11/2024"",""15=TAXDATE"",""26/11/2024"",""14=CARDCODE"",""CI1256-SGD"",""14=CARDNAME"",""SINGAPORE HEALTH SERVICES PTE LTD"",""14=ITEMCODE"",""MS7JQ-00355GLP"","&amp;"""14=ITEMNAME"",""MS SQL SERVER ENTERPRISE CORE SLNG SA 2L"",""10=QUANTITY"",""2.000000"",""14=U_PONO"",""953904"",""15=U_PODATE"",""25/11/2024"",""10=U_TLINTCOS"",""0.000000"",""2=SLPCODE"",""132"",""14=SLPNAME"",""E0001-CS"",""14=MEMO"",""WENDY KUM CHIOU SZE"",""14=CONTACTNAME"",""FINANC"&amp;"E DEPARTMENT"",""10=LINETOTAL"",""20011.640000"",""14=U_ENR"","""",""14=U_MSENR"",""S7138270"",""14=U_MSPCN"",""A8AA53F5"",""14=ADDRESS2"",""TIMOTHY PEH_x000D_SINGAPORE HEALTH SERVICES PTE LTD 168 JALAN BUKIT MERAH SURBANA ONE #16-01 SINGAPORE 150168_x000D_TIMOTHY PEH_x000D_TEL: 84184178_x000D_FAX:"&amp;" _x000D_EMAIL: timothy.peh@synapxe.sg"""</t>
  </si>
  <si>
    <t>=IFERROR(NF($E28,"CONTACTNAME"),"-")</t>
  </si>
  <si>
    <t>=IFERROR(NF($E28,"U_PODATE"),"-")</t>
  </si>
  <si>
    <t>=IFERROR(AC28/W28,0)</t>
  </si>
  <si>
    <t>=IFERROR(NF($E29,"CONTACTNAME"),"-")</t>
  </si>
  <si>
    <t>=IFERROR(NF($E29,"U_PODATE"),"-")</t>
  </si>
  <si>
    <t>=IFERROR(AC29/W29,0)</t>
  </si>
  <si>
    <t>=SUBTOTAL(9,AB24:AB30)</t>
  </si>
  <si>
    <t>=SUBTOTAL(9,AC24:AC30)</t>
  </si>
  <si>
    <t xml:space="preserve">Perpetual </t>
  </si>
  <si>
    <t>UIC PO NO</t>
  </si>
  <si>
    <t>SA RENEWAL</t>
  </si>
  <si>
    <t>30.11.2027</t>
  </si>
  <si>
    <t>01.12.2024</t>
  </si>
  <si>
    <t>31.10.2027</t>
  </si>
  <si>
    <t>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</si>
</sst>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0" fillId="0" borderId="1" xfId="0" applyBorder="1" applyAlignment="1">
      <alignment horizontal="left" vertical="top"/>
    </xf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"01/11/2024"</f>
        <v>01/11/2024</v>
      </c>
    </row>
    <row r="4" spans="1:5">
      <c r="A4" s="1" t="s">
        <v>0</v>
      </c>
      <c r="B4" s="4" t="s">
        <v>6</v>
      </c>
      <c r="C4" s="5" t="str">
        <f>"30/11/2024"</f>
        <v>30/11/2024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01/Nov/2024..30/Nov/2024</v>
      </c>
    </row>
    <row r="9" spans="1:5">
      <c r="A9" s="1" t="s">
        <v>9</v>
      </c>
      <c r="C9" s="3" t="str">
        <f>TEXT($C$3,"yyyyMMdd") &amp; ".." &amp; TEXT($C$4,"yyyyMMdd")</f>
        <v>20241101..20241130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6"/>
  <sheetViews>
    <sheetView tabSelected="1" topLeftCell="S19" zoomScale="92" zoomScaleNormal="92" workbookViewId="0">
      <selection activeCell="AB40" sqref="AB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9.28515625" style="4"/>
    <col min="30" max="31" width="9.28515625" style="4" hidden="1" customWidth="1"/>
    <col min="32" max="33" width="11.28515625" style="4" customWidth="1"/>
    <col min="34" max="34" width="40.28515625" style="4" customWidth="1"/>
    <col min="35" max="35" width="13.140625" style="4" customWidth="1"/>
    <col min="36" max="36" width="11.42578125" style="4" customWidth="1"/>
    <col min="37" max="16384" width="9.28515625" style="4"/>
  </cols>
  <sheetData>
    <row r="1" spans="1:31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D1" s="1" t="s">
        <v>7</v>
      </c>
      <c r="AE1" s="1" t="s">
        <v>7</v>
      </c>
    </row>
    <row r="2" spans="1:31" hidden="1">
      <c r="A2" s="1" t="s">
        <v>7</v>
      </c>
      <c r="D2" s="4" t="s">
        <v>18</v>
      </c>
      <c r="E2" s="4" t="str">
        <f>Option!$C$2</f>
        <v>UICACS</v>
      </c>
    </row>
    <row r="3" spans="1:31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1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26</v>
      </c>
      <c r="E11" s="4" t="str">
        <f>Option!$C$9</f>
        <v>20241101..20241130</v>
      </c>
      <c r="K11" s="9"/>
    </row>
    <row r="12" spans="1:31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1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1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1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1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9" hidden="1">
      <c r="A17" s="1" t="s">
        <v>7</v>
      </c>
    </row>
    <row r="18" spans="1:39" s="22" customFormat="1" hidden="1">
      <c r="A18" s="22" t="s">
        <v>7</v>
      </c>
      <c r="I18" s="23"/>
      <c r="L18" s="24"/>
      <c r="M18" s="25"/>
      <c r="Q18" s="26"/>
      <c r="W18" s="27"/>
      <c r="AB18" s="29"/>
    </row>
    <row r="20" spans="1:39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39" ht="15.75">
      <c r="K21" s="48" t="s">
        <v>40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39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39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276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62</v>
      </c>
      <c r="AD23" s="39" t="s">
        <v>63</v>
      </c>
      <c r="AE23" s="37" t="s">
        <v>64</v>
      </c>
      <c r="AF23" s="37" t="s">
        <v>65</v>
      </c>
      <c r="AG23" s="37" t="s">
        <v>66</v>
      </c>
      <c r="AH23" s="37" t="s">
        <v>67</v>
      </c>
      <c r="AI23" s="37" t="s">
        <v>68</v>
      </c>
      <c r="AJ23" s="37" t="s">
        <v>69</v>
      </c>
      <c r="AK23" s="37" t="s">
        <v>70</v>
      </c>
      <c r="AL23" s="33" t="s">
        <v>71</v>
      </c>
    </row>
    <row r="24" spans="1:39">
      <c r="B24" s="1" t="str">
        <f>IF(K24="","Hide","Show")</f>
        <v>Show</v>
      </c>
      <c r="C24" s="4" t="s">
        <v>43</v>
      </c>
      <c r="E24" s="11" t="str">
        <f>"""UICACS"","""",""SQL="",""2=DOCNUM"",""33036994"",""14=CUSTREF"",""4280000119"",""14=U_CUSTREF"",""4280000119"",""15=DOCDATE"",""5/11/2024"",""15=TAXDATE"",""5/11/2024"",""14=CARDCODE"",""CI1261-SGD"",""14=CARDNAME"",""CHANGI GENERAL HOSPITAL PTE LTD"",""14=ITEMCODE"",""MS7JQ-00355GLP"",""14="&amp;"ITEMNAME"",""MS SQL SERVER ENTERPRISE CORE SLNG SA 2L"",""10=QUANTITY"",""4.000000"",""14=U_PONO"",""953504A"",""15=U_PODATE"",""4/11/2024"",""10=U_TLINTCOS"",""0.000000"",""2=SLPCODE"",""132"",""14=SLPNAME"",""E0001-CS"",""14=MEMO"",""WENDY KUM CHIOU SZE"",""14=CONTACTNAME"",""E-INVOICE"""&amp;",""10=LINETOTAL"",""40277.240000"",""14=U_ENR"","""",""14=U_MSENR"",""S7138270"",""14=U_MSPCN"",""83288253"",""14=ADDRESS2"",""LEE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f>
        <v>"UICACS","","SQL=","2=DOCNUM","33036994","14=CUSTREF","4280000119","14=U_CUSTREF","4280000119","15=DOCDATE","5/11/2024","15=TAXDATE","5/11/2024","14=CARDCODE","CI1261-SGD","14=CARDNAME","CHANGI GENERAL HOSPITAL PTE LTD","14=ITEMCODE","MS7JQ-00355GLP","14=ITEMNAME","MS SQL SERVER ENTERPRISE CORE SLNG SA 2L","10=QUANTITY","4.000000","14=U_PONO","953504A","15=U_PODATE","4/11/2024","10=U_TLINTCOS","0.000000","2=SLPCODE","132","14=SLPNAME","E0001-CS","14=MEMO","WENDY KUM CHIOU SZE","14=CONTACTNAME","E-INVOICE","10=LINETOTAL","40277.240000","14=U_ENR","","14=U_MSENR","S7138270","14=U_MSPCN","83288253","14=ADDRESS2","LEE JING XIAN_x000D_CHANGI GENERAL HOSPITAL PTE LTD 2 SIMEI STREET 3  SINGAPORE 529889_x000D_LEE JING XIAN_x000D_TEL: 91501827_x000D_FAX: _x000D_EMAIL: lee.jing.xian@synapxe.sg"</v>
      </c>
      <c r="K24" s="19">
        <f>MONTH(N24)</f>
        <v>11</v>
      </c>
      <c r="L24" s="19">
        <f>YEAR(N24)</f>
        <v>2024</v>
      </c>
      <c r="M24" s="4">
        <v>33036994</v>
      </c>
      <c r="N24" s="30">
        <v>45601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"4280000119"</f>
        <v>4280000119</v>
      </c>
      <c r="U24" s="40" t="str">
        <f>"953504A"</f>
        <v>953504A</v>
      </c>
      <c r="V24" s="40">
        <v>45600</v>
      </c>
      <c r="W24" s="40">
        <v>45601</v>
      </c>
      <c r="X24" s="41">
        <f>SUM(N24-V24)</f>
        <v>1</v>
      </c>
      <c r="Y24" s="42" t="str">
        <f>"MS7JQ-00355GLP"</f>
        <v>MS7JQ-00355GLP</v>
      </c>
      <c r="Z24" s="42" t="str">
        <f>"MS SQL SERVER ENTERPRISE CORE SLNG SA 2L"</f>
        <v>MS SQL SERVER ENTERPRISE CORE SLNG SA 2L</v>
      </c>
      <c r="AA24" s="42" t="str">
        <f>"WENDY KUM CHIOU SZE"</f>
        <v>WENDY KUM CHIOU SZE</v>
      </c>
      <c r="AB24" s="41">
        <v>4</v>
      </c>
      <c r="AC24" s="30" t="s">
        <v>72</v>
      </c>
      <c r="AD24" s="43" t="str">
        <f>"LEE JING XIAN_x000D_CHANGI GENERAL HOSPITAL PTE LTD 2 SIMEI STREET 3  SINGAPORE 529889_x000D_LEE JING XIAN_x000D_TEL: 91501827_x000D_FAX: _x000D_EMAIL: lee.jing.xian@synapxe.sg"</f>
        <v>LEE JING XIAN_x000D_CHANGI GENERAL HOSPITAL PTE LTD 2 SIMEI STREET 3  SINGAPORE 529889_x000D_LEE JING XIAN_x000D_TEL: 91501827_x000D_FAX: _x000D_EMAIL: lee.jing.xian@synapxe.sg</v>
      </c>
      <c r="AE24" s="44" t="s">
        <v>73</v>
      </c>
      <c r="AF24" s="44" t="s">
        <v>74</v>
      </c>
      <c r="AG24" s="3" t="str">
        <f>"MS7JQ-00355GLP"</f>
        <v>MS7JQ-00355GLP</v>
      </c>
      <c r="AH24" s="3" t="str">
        <f>"MS SQL SERVER ENTERPRISE CORE SLNG SA 2L"</f>
        <v>MS SQL SERVER ENTERPRISE CORE SLNG SA 2L</v>
      </c>
      <c r="AI24" s="19" t="s">
        <v>277</v>
      </c>
      <c r="AJ24" s="19" t="s">
        <v>279</v>
      </c>
      <c r="AK24" s="19" t="s">
        <v>278</v>
      </c>
      <c r="AL24" s="19" t="str">
        <f t="shared" ref="AI24:AL25" si="0">"-"</f>
        <v>-</v>
      </c>
    </row>
    <row r="25" spans="1:39">
      <c r="A25" s="1" t="s">
        <v>166</v>
      </c>
      <c r="B25" s="1" t="str">
        <f t="shared" ref="B25:B27" si="1">IF(K25="","Hide","Show")</f>
        <v>Show</v>
      </c>
      <c r="C25" s="4" t="s">
        <v>43</v>
      </c>
      <c r="E25" s="11" t="str">
        <f>"""UICACS"","""",""SQL="",""2=DOCNUM"",""33036994"",""14=CUSTREF"",""4280000119"",""14=U_CUSTREF"",""4280000119"",""15=DOCDATE"",""5/11/2024"",""15=TAXDATE"",""5/11/2024"",""14=CARDCODE"",""CI1261-SGD"",""14=CARDNAME"",""CHANGI GENERAL HOSPITAL PTE LTD"",""14=ITEMCODE"",""MS9EM-00260GLP"",""14="&amp;"ITEMNAME"",""MS WIN SERVER STANDARD CORE SLNG SA 16L"",""10=QUANTITY"",""4.000000"",""14=U_PONO"",""953504A"",""15=U_PODATE"",""4/11/2024"",""10=U_TLINTCOS"",""0.000000"",""2=SLPCODE"",""132"",""14=SLPNAME"",""E0001-CS"",""14=MEMO"",""WENDY KUM CHIOU SZE"",""14=CONTACTNAME"",""E-INVOICE"","&amp;"""10=LINETOTAL"",""2843.200000"",""14=U_ENR"","""",""14=U_MSENR"",""S7138270"",""14=U_MSPCN"",""83288253"",""14=ADDRESS2"",""LEE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f>
        <v>"UICACS","","SQL=","2=DOCNUM","33036994","14=CUSTREF","4280000119","14=U_CUSTREF","4280000119","15=DOCDATE","5/11/2024","15=TAXDATE","5/11/2024","14=CARDCODE","CI1261-SGD","14=CARDNAME","CHANGI GENERAL HOSPITAL PTE LTD","14=ITEMCODE","MS9EM-00260GLP","14=ITEMNAME","MS WIN SERVER STANDARD CORE SLNG SA 16L","10=QUANTITY","4.000000","14=U_PONO","953504A","15=U_PODATE","4/11/2024","10=U_TLINTCOS","0.000000","2=SLPCODE","132","14=SLPNAME","E0001-CS","14=MEMO","WENDY KUM CHIOU SZE","14=CONTACTNAME","E-INVOICE","10=LINETOTAL","2843.200000","14=U_ENR","","14=U_MSENR","S7138270","14=U_MSPCN","83288253","14=ADDRESS2","LEE JING XIAN_x000D_CHANGI GENERAL HOSPITAL PTE LTD 2 SIMEI STREET 3  SINGAPORE 529889_x000D_LEE JING XIAN_x000D_TEL: 91501827_x000D_FAX: _x000D_EMAIL: lee.jing.xian@synapxe.sg"</v>
      </c>
      <c r="K25" s="19">
        <f>MONTH(N25)</f>
        <v>11</v>
      </c>
      <c r="L25" s="19">
        <f>YEAR(N25)</f>
        <v>2024</v>
      </c>
      <c r="M25" s="4">
        <v>33036994</v>
      </c>
      <c r="N25" s="30">
        <v>45601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"4280000119"</f>
        <v>4280000119</v>
      </c>
      <c r="U25" s="40" t="str">
        <f>"953504A"</f>
        <v>953504A</v>
      </c>
      <c r="V25" s="40">
        <v>45600</v>
      </c>
      <c r="W25" s="40">
        <v>45601</v>
      </c>
      <c r="X25" s="41">
        <f>SUM(N25-V25)</f>
        <v>1</v>
      </c>
      <c r="Y25" s="42" t="str">
        <f>"MS9EM-00260GLP"</f>
        <v>MS9EM-00260GLP</v>
      </c>
      <c r="Z25" s="42" t="str">
        <f>"MS WIN SERVER STANDARD CORE SLNG SA 16L"</f>
        <v>MS WIN SERVER STANDARD CORE SLNG SA 16L</v>
      </c>
      <c r="AA25" s="42" t="str">
        <f>"WENDY KUM CHIOU SZE"</f>
        <v>WENDY KUM CHIOU SZE</v>
      </c>
      <c r="AB25" s="41">
        <v>4</v>
      </c>
      <c r="AC25" s="30" t="s">
        <v>72</v>
      </c>
      <c r="AD25" s="43" t="str">
        <f>"LEE JING XIAN_x000D_CHANGI GENERAL HOSPITAL PTE LTD 2 SIMEI STREET 3  SINGAPORE 529889_x000D_LEE JING XIAN_x000D_TEL: 91501827_x000D_FAX: _x000D_EMAIL: lee.jing.xian@synapxe.sg"</f>
        <v>LEE JING XIAN_x000D_CHANGI GENERAL HOSPITAL PTE LTD 2 SIMEI STREET 3  SINGAPORE 529889_x000D_LEE JING XIAN_x000D_TEL: 91501827_x000D_FAX: _x000D_EMAIL: lee.jing.xian@synapxe.sg</v>
      </c>
      <c r="AE25" s="44" t="s">
        <v>73</v>
      </c>
      <c r="AF25" s="44" t="s">
        <v>74</v>
      </c>
      <c r="AG25" s="3" t="str">
        <f>"MS9EM-00260GLP"</f>
        <v>MS9EM-00260GLP</v>
      </c>
      <c r="AH25" s="3" t="str">
        <f>"MS WIN SERVER STANDARD CORE SLNG SA 16L"</f>
        <v>MS WIN SERVER STANDARD CORE SLNG SA 16L</v>
      </c>
      <c r="AI25" s="19" t="s">
        <v>277</v>
      </c>
      <c r="AJ25" s="19" t="s">
        <v>279</v>
      </c>
      <c r="AK25" s="19" t="s">
        <v>278</v>
      </c>
      <c r="AL25" s="19" t="str">
        <f t="shared" si="0"/>
        <v>-</v>
      </c>
    </row>
    <row r="26" spans="1:39">
      <c r="A26" s="1" t="s">
        <v>166</v>
      </c>
      <c r="B26" s="1" t="str">
        <f t="shared" si="1"/>
        <v>Show</v>
      </c>
      <c r="C26" s="4" t="s">
        <v>43</v>
      </c>
      <c r="E26" s="11" t="str">
        <f>"""UICACS"","""",""SQL="",""2=DOCNUM"",""33037008"",""14=CUSTREF"",""4500018668"",""14=U_CUSTREF"",""4500018668"",""15=DOCDATE"",""7/11/2024"",""15=TAXDATE"",""7/11/2024"",""14=CARDCODE"",""CS0200-SGD"",""14=CARDNAME"",""ST ANDREW'S COMMUNITY HOSPITAL"",""14=ITEMCODE"",""MSEP2-27380GLP"",""14=I"&amp;"TEMNAME"",""MS OFFICE STANDARD 2024 SLNG LTSC"",""10=QUANTITY"",""33.000000"",""14=U_PONO"",""953560"",""15=U_PODATE"",""6/11/2024"",""10=U_TLINTCOS"",""0.000000"",""2=SLPCODE"",""149"",""14=SLPNAME"",""E0001-LMY"",""14=MEMO"",""KEVIN LIN MING YAO"",""14=CONTACTNAME"",""PANGANTING Hermie "&amp;"Alarilla"",""10=LINETOTAL"",""14254.350000"",""14=U_ENR"","""",""14=U_MSENR"",""S7138270"",""14=U_MSPCN"",""B29CE2A2"",""14=ADDRESS2"",""ST ANDREW'S COMMUNITY HOSPITAL_x000D_8 SIMEI STREET 3 LEVEL 3, ADMINISTRATION  529895_x000D_PANGANTING Hermie Alarilla_x000D_TEL: 6586 8051_x000D_FAX: _x000D_EMAIL: her"&amp;"mie_panganting@samh.org.sg"""</f>
        <v>"UICACS","","SQL=","2=DOCNUM","33037008","14=CUSTREF","4500018668","14=U_CUSTREF","4500018668","15=DOCDATE","7/11/2024","15=TAXDATE","7/11/2024","14=CARDCODE","CS0200-SGD","14=CARDNAME","ST ANDREW'S COMMUNITY HOSPITAL","14=ITEMCODE","MSEP2-27380GLP","14=ITEMNAME","MS OFFICE STANDARD 2024 SLNG LTSC","10=QUANTITY","33.000000","14=U_PONO","953560","15=U_PODATE","6/11/2024","10=U_TLINTCOS","0.000000","2=SLPCODE","149","14=SLPNAME","E0001-LMY","14=MEMO","KEVIN LIN MING YAO","14=CONTACTNAME","PANGANTING Hermie Alarilla","10=LINETOTAL","14254.350000","14=U_ENR","","14=U_MSENR","S7138270","14=U_MSPCN","B29CE2A2","14=ADDRESS2","ST ANDREW'S COMMUNITY HOSPITAL_x000D_8 SIMEI STREET 3 LEVEL 3, ADMINISTRATION  529895_x000D_PANGANTING Hermie Alarilla_x000D_TEL: 6586 8051_x000D_FAX: _x000D_EMAIL: hermie_panganting@samh.org.sg"</v>
      </c>
      <c r="K26" s="19">
        <f>MONTH(N26)</f>
        <v>11</v>
      </c>
      <c r="L26" s="19">
        <f>YEAR(N26)</f>
        <v>2024</v>
      </c>
      <c r="M26" s="4">
        <v>33037008</v>
      </c>
      <c r="N26" s="30">
        <v>45603</v>
      </c>
      <c r="O26" s="19" t="str">
        <f>"S7138270"</f>
        <v>S7138270</v>
      </c>
      <c r="P26" s="19" t="str">
        <f>"B29CE2A2"</f>
        <v>B29CE2A2</v>
      </c>
      <c r="Q26" s="19"/>
      <c r="R26" s="19" t="str">
        <f>"CS0200-SGD"</f>
        <v>CS0200-SGD</v>
      </c>
      <c r="S26" s="4" t="str">
        <f>"ST ANDREW'S COMMUNITY HOSPITAL"</f>
        <v>ST ANDREW'S COMMUNITY HOSPITAL</v>
      </c>
      <c r="T26" s="19" t="str">
        <f>"4500018668"</f>
        <v>4500018668</v>
      </c>
      <c r="U26" s="40" t="str">
        <f>"953560"</f>
        <v>953560</v>
      </c>
      <c r="V26" s="40">
        <v>45602</v>
      </c>
      <c r="W26" s="40">
        <v>45603</v>
      </c>
      <c r="X26" s="41">
        <f>SUM(N26-V26)</f>
        <v>1</v>
      </c>
      <c r="Y26" s="42" t="str">
        <f>"MSEP2-27380GLP"</f>
        <v>MSEP2-27380GLP</v>
      </c>
      <c r="Z26" s="42" t="str">
        <f>"MS OFFICE STANDARD 2024 SLNG LTSC"</f>
        <v>MS OFFICE STANDARD 2024 SLNG LTSC</v>
      </c>
      <c r="AA26" s="42" t="str">
        <f>"KEVIN LIN MING YAO"</f>
        <v>KEVIN LIN MING YAO</v>
      </c>
      <c r="AB26" s="41">
        <v>33</v>
      </c>
      <c r="AC26" s="30" t="s">
        <v>72</v>
      </c>
      <c r="AD26" s="43" t="str">
        <f>"ST ANDREW'S COMMUNITY HOSPITAL_x000D_8 SIMEI STREET 3 LEVEL 3, ADMINISTRATION  529895_x000D_PANGANTING Hermie Alarilla_x000D_TEL: 6586 8051_x000D_FAX: _x000D_EMAIL: hermie_panganting@samh.org.sg"</f>
        <v>ST ANDREW'S COMMUNITY HOSPITAL_x000D_8 SIMEI STREET 3 LEVEL 3, ADMINISTRATION  529895_x000D_PANGANTING Hermie Alarilla_x000D_TEL: 6586 8051_x000D_FAX: _x000D_EMAIL: hermie_panganting@samh.org.sg</v>
      </c>
      <c r="AE26" s="44" t="s">
        <v>73</v>
      </c>
      <c r="AF26" s="44" t="s">
        <v>74</v>
      </c>
      <c r="AG26" s="3" t="str">
        <f>"MSEP2-27380GLP"</f>
        <v>MSEP2-27380GLP</v>
      </c>
      <c r="AH26" s="3" t="str">
        <f>"MS OFFICE STANDARD 2024 SLNG LTSC"</f>
        <v>MS OFFICE STANDARD 2024 SLNG LTSC</v>
      </c>
      <c r="AI26" s="19" t="str">
        <f t="shared" ref="AI26:AK27" si="2">"-"</f>
        <v>-</v>
      </c>
      <c r="AJ26" s="19" t="str">
        <f t="shared" si="2"/>
        <v>-</v>
      </c>
      <c r="AK26" s="19" t="str">
        <f t="shared" si="2"/>
        <v>-</v>
      </c>
      <c r="AL26" s="47" t="s">
        <v>275</v>
      </c>
    </row>
    <row r="27" spans="1:39">
      <c r="A27" s="1" t="s">
        <v>166</v>
      </c>
      <c r="B27" s="1" t="str">
        <f t="shared" si="1"/>
        <v>Show</v>
      </c>
      <c r="C27" s="4" t="s">
        <v>43</v>
      </c>
      <c r="E27" s="11" t="str">
        <f>"""UICACS"","""",""SQL="",""2=DOCNUM"",""33037157"",""14=CUSTREF"",""6724001244"",""14=U_CUSTREF"",""6724001244"",""15=DOCDATE"",""26/11/2024"",""15=TAXDATE"",""26/11/2024"",""14=CARDCODE"",""CI1256-SGD"",""14=CARDNAME"",""SINGAPORE HEALTH SERVICES PTE LTD"",""14=ITEMCODE"",""MS7JQ-00355GLP"","&amp;"""14=ITEMNAME"",""MS SQL SERVER ENTERPRISE CORE SLNG SA 2L"",""10=QUANTITY"",""2.000000"",""14=U_PONO"",""953904"",""15=U_PODATE"",""25/11/2024"",""10=U_TLINTCOS"",""0.000000"",""2=SLPCODE"",""132"",""14=SLPNAME"",""E0001-CS"",""14=MEMO"",""WENDY KUM CHIOU SZE"",""14=CONTACTNAME"",""FINANC"&amp;"E DEPARTMENT"",""10=LINETOTAL"",""20011.640000"",""14=U_ENR"","""",""14=U_MSENR"",""S7138270"",""14=U_MSPCN"",""A8AA53F5"",""14=ADDRESS2"",""TIMOTHY PEH_x000D_SINGAPORE HEALTH SERVICES PTE LTD 168 JALAN BUKIT MERAH SURBANA ONE #16-01 SINGAPORE 150168_x000D_TIMOTHY PEH_x000D_TEL: 84184178_x000D_FAX:"&amp;" _x000D_EMAIL: timothy.peh@synapxe.sg"""</f>
        <v>"UICACS","","SQL=","2=DOCNUM","33037157","14=CUSTREF","6724001244","14=U_CUSTREF","6724001244","15=DOCDATE","26/11/2024","15=TAXDATE","26/11/2024","14=CARDCODE","CI1256-SGD","14=CARDNAME","SINGAPORE HEALTH SERVICES PTE LTD","14=ITEMCODE","MS7JQ-00355GLP","14=ITEMNAME","MS SQL SERVER ENTERPRISE CORE SLNG SA 2L","10=QUANTITY","2.000000","14=U_PONO","953904","15=U_PODATE","25/11/2024","10=U_TLINTCOS","0.000000","2=SLPCODE","132","14=SLPNAME","E0001-CS","14=MEMO","WENDY KUM CHIOU SZE","14=CONTACTNAME","FINANCE DEPARTMENT","10=LINETOTAL","20011.640000","14=U_ENR","","14=U_MSENR","S7138270","14=U_MSPCN","A8AA53F5","14=ADDRESS2","TIMOTHY PEH_x000D_SINGAPORE HEALTH SERVICES PTE LTD 168 JALAN BUKIT MERAH SURBANA ONE #16-01 SINGAPORE 150168_x000D_TIMOTHY PEH_x000D_TEL: 84184178_x000D_FAX: _x000D_EMAIL: timothy.peh@synapxe.sg"</v>
      </c>
      <c r="K27" s="19">
        <f>MONTH(N27)</f>
        <v>11</v>
      </c>
      <c r="L27" s="19">
        <f>YEAR(N27)</f>
        <v>2024</v>
      </c>
      <c r="M27" s="4">
        <v>33037157</v>
      </c>
      <c r="N27" s="30">
        <v>45622</v>
      </c>
      <c r="O27" s="19" t="str">
        <f>"S7138270"</f>
        <v>S7138270</v>
      </c>
      <c r="P27" s="19" t="str">
        <f>"A8AA53F5"</f>
        <v>A8AA53F5</v>
      </c>
      <c r="Q27" s="19"/>
      <c r="R27" s="19" t="str">
        <f>"CI1256-SGD"</f>
        <v>CI1256-SGD</v>
      </c>
      <c r="S27" s="4" t="str">
        <f>"SINGAPORE HEALTH SERVICES PTE LTD"</f>
        <v>SINGAPORE HEALTH SERVICES PTE LTD</v>
      </c>
      <c r="T27" s="19" t="str">
        <f>"6724001244"</f>
        <v>6724001244</v>
      </c>
      <c r="U27" s="40" t="str">
        <f>"953904"</f>
        <v>953904</v>
      </c>
      <c r="V27" s="40">
        <v>45621</v>
      </c>
      <c r="W27" s="40">
        <v>45622</v>
      </c>
      <c r="X27" s="41">
        <f>SUM(N27-V27)</f>
        <v>1</v>
      </c>
      <c r="Y27" s="42" t="str">
        <f>"MS7JQ-00355GLP"</f>
        <v>MS7JQ-00355GLP</v>
      </c>
      <c r="Z27" s="42" t="str">
        <f>"MS SQL SERVER ENTERPRISE CORE SLNG SA 2L"</f>
        <v>MS SQL SERVER ENTERPRISE CORE SLNG SA 2L</v>
      </c>
      <c r="AA27" s="42" t="str">
        <f>"WENDY KUM CHIOU SZE"</f>
        <v>WENDY KUM CHIOU SZE</v>
      </c>
      <c r="AB27" s="41">
        <v>2</v>
      </c>
      <c r="AC27" s="30" t="s">
        <v>72</v>
      </c>
      <c r="AD27" s="43" t="str">
        <f>"TIMOTHY PEH_x000D_SINGAPORE HEALTH SERVICES PTE LTD 168 JALAN BUKIT MERAH SURBANA ONE #16-01 SINGAPORE 150168_x000D_TIMOTHY PEH_x000D_TEL: 84184178_x000D_FAX: _x000D_EMAIL: timothy.peh@synapxe.sg"</f>
        <v>TIMOTHY PEH_x000D_SINGAPORE HEALTH SERVICES PTE LTD 168 JALAN BUKIT MERAH SURBANA ONE #16-01 SINGAPORE 150168_x000D_TIMOTHY PEH_x000D_TEL: 84184178_x000D_FAX: _x000D_EMAIL: timothy.peh@synapxe.sg</v>
      </c>
      <c r="AE27" s="44" t="s">
        <v>73</v>
      </c>
      <c r="AF27" s="44" t="s">
        <v>74</v>
      </c>
      <c r="AG27" s="3" t="str">
        <f>"MS7JQ-00355GLP"</f>
        <v>MS7JQ-00355GLP</v>
      </c>
      <c r="AH27" s="3" t="str">
        <f>"MS SQL SERVER ENTERPRISE CORE SLNG SA 2L"</f>
        <v>MS SQL SERVER ENTERPRISE CORE SLNG SA 2L</v>
      </c>
      <c r="AI27" s="19" t="s">
        <v>277</v>
      </c>
      <c r="AJ27" s="19" t="s">
        <v>281</v>
      </c>
      <c r="AK27" s="19" t="s">
        <v>280</v>
      </c>
      <c r="AL27" s="19" t="str">
        <f>"-"</f>
        <v>-</v>
      </c>
    </row>
    <row r="28" spans="1:39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4">
        <f>IFERROR(#REF!/W28,0)</f>
        <v>0</v>
      </c>
    </row>
    <row r="29" spans="1:39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4">
        <f>IFERROR(#REF!/W29,0)</f>
        <v>0</v>
      </c>
    </row>
    <row r="30" spans="1:39">
      <c r="AB30" s="31"/>
    </row>
    <row r="31" spans="1:39">
      <c r="AF31" s="14"/>
    </row>
    <row r="32" spans="1:39">
      <c r="AM32" s="14"/>
    </row>
    <row r="33" spans="40:43">
      <c r="AN33" s="14"/>
    </row>
    <row r="34" spans="40:43">
      <c r="AO34" s="14"/>
    </row>
    <row r="35" spans="40:43">
      <c r="AP35" s="14"/>
    </row>
    <row r="36" spans="40:43">
      <c r="AQ36" s="14"/>
    </row>
  </sheetData>
  <sortState xmlns:xlrd2="http://schemas.microsoft.com/office/spreadsheetml/2017/richdata2" ref="K24:AB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5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6" t="s">
        <v>87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6" t="s">
        <v>165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B25" s="46" t="s">
        <v>130</v>
      </c>
      <c r="C25" s="46" t="s">
        <v>44</v>
      </c>
      <c r="E25" s="46" t="s">
        <v>131</v>
      </c>
      <c r="K25" s="46" t="s">
        <v>132</v>
      </c>
      <c r="L25" s="46" t="s">
        <v>133</v>
      </c>
      <c r="M25" s="46" t="s">
        <v>134</v>
      </c>
      <c r="N25" s="46" t="s">
        <v>135</v>
      </c>
      <c r="O25" s="46" t="s">
        <v>136</v>
      </c>
      <c r="P25" s="46" t="s">
        <v>137</v>
      </c>
      <c r="Q25" s="46" t="s">
        <v>138</v>
      </c>
      <c r="S25" s="46" t="s">
        <v>137</v>
      </c>
      <c r="T25" s="46" t="s">
        <v>139</v>
      </c>
      <c r="V25" s="46" t="s">
        <v>140</v>
      </c>
      <c r="W25" s="46" t="s">
        <v>141</v>
      </c>
      <c r="X25" s="46" t="s">
        <v>142</v>
      </c>
      <c r="Y25" s="46" t="s">
        <v>143</v>
      </c>
      <c r="Z25" s="46" t="s">
        <v>144</v>
      </c>
      <c r="AA25" s="46" t="s">
        <v>145</v>
      </c>
      <c r="AB25" s="46" t="s">
        <v>227</v>
      </c>
      <c r="AC25" s="46" t="s">
        <v>146</v>
      </c>
    </row>
    <row r="26" spans="1:42">
      <c r="B26" s="46" t="s">
        <v>147</v>
      </c>
      <c r="C26" s="46" t="s">
        <v>45</v>
      </c>
      <c r="E26" s="46" t="s">
        <v>148</v>
      </c>
      <c r="K26" s="46" t="s">
        <v>149</v>
      </c>
      <c r="L26" s="46" t="s">
        <v>150</v>
      </c>
      <c r="M26" s="46" t="s">
        <v>151</v>
      </c>
      <c r="N26" s="46" t="s">
        <v>152</v>
      </c>
      <c r="O26" s="46" t="s">
        <v>153</v>
      </c>
      <c r="P26" s="46" t="s">
        <v>154</v>
      </c>
      <c r="Q26" s="46" t="s">
        <v>155</v>
      </c>
      <c r="S26" s="46" t="s">
        <v>154</v>
      </c>
      <c r="T26" s="46" t="s">
        <v>156</v>
      </c>
      <c r="V26" s="46" t="s">
        <v>157</v>
      </c>
      <c r="W26" s="46" t="s">
        <v>158</v>
      </c>
      <c r="X26" s="46" t="s">
        <v>159</v>
      </c>
      <c r="Y26" s="46" t="s">
        <v>160</v>
      </c>
      <c r="Z26" s="46" t="s">
        <v>161</v>
      </c>
      <c r="AA26" s="46" t="s">
        <v>162</v>
      </c>
      <c r="AB26" s="46" t="s">
        <v>228</v>
      </c>
      <c r="AC26" s="46" t="s">
        <v>163</v>
      </c>
    </row>
    <row r="28" spans="1:42">
      <c r="AB28" s="46" t="s">
        <v>164</v>
      </c>
      <c r="AC28" s="46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0E6B-E3D9-43D8-B7D7-83BFC73A506C}">
  <dimension ref="A1:E30"/>
  <sheetViews>
    <sheetView workbookViewId="0"/>
  </sheetViews>
  <sheetFormatPr defaultRowHeight="15"/>
  <sheetData>
    <row r="1" spans="1:5">
      <c r="A1" s="46" t="s">
        <v>168</v>
      </c>
      <c r="B1" s="46" t="s">
        <v>1</v>
      </c>
      <c r="C1" s="46" t="s">
        <v>2</v>
      </c>
      <c r="D1" s="46" t="s">
        <v>3</v>
      </c>
    </row>
    <row r="2" spans="1:5">
      <c r="B2" s="46" t="s">
        <v>18</v>
      </c>
      <c r="C2" s="46" t="s">
        <v>4</v>
      </c>
    </row>
    <row r="3" spans="1:5">
      <c r="A3" s="46" t="s">
        <v>0</v>
      </c>
      <c r="B3" s="46" t="s">
        <v>5</v>
      </c>
      <c r="C3" s="46" t="s">
        <v>262</v>
      </c>
    </row>
    <row r="4" spans="1:5">
      <c r="A4" s="46" t="s">
        <v>0</v>
      </c>
      <c r="B4" s="46" t="s">
        <v>6</v>
      </c>
      <c r="C4" s="46" t="s">
        <v>263</v>
      </c>
    </row>
    <row r="5" spans="1:5">
      <c r="A5" s="46" t="s">
        <v>0</v>
      </c>
      <c r="B5" s="46" t="s">
        <v>25</v>
      </c>
      <c r="C5" s="46" t="s">
        <v>77</v>
      </c>
      <c r="D5" s="46" t="s">
        <v>78</v>
      </c>
      <c r="E5" s="46" t="s">
        <v>51</v>
      </c>
    </row>
    <row r="8" spans="1:5">
      <c r="A8" s="46" t="s">
        <v>8</v>
      </c>
      <c r="C8" s="46" t="s">
        <v>79</v>
      </c>
    </row>
    <row r="9" spans="1:5">
      <c r="A9" s="46" t="s">
        <v>9</v>
      </c>
      <c r="C9" s="46" t="s">
        <v>80</v>
      </c>
    </row>
    <row r="10" spans="1:5">
      <c r="B10" s="46" t="s">
        <v>37</v>
      </c>
      <c r="C10" s="46" t="s">
        <v>81</v>
      </c>
    </row>
    <row r="11" spans="1:5">
      <c r="B11" s="46" t="s">
        <v>35</v>
      </c>
      <c r="C11" s="46" t="s">
        <v>81</v>
      </c>
    </row>
    <row r="12" spans="1:5">
      <c r="B12" s="46" t="s">
        <v>38</v>
      </c>
      <c r="C12" s="46" t="s">
        <v>82</v>
      </c>
    </row>
    <row r="13" spans="1:5">
      <c r="B13" s="46" t="s">
        <v>39</v>
      </c>
      <c r="C13" s="46" t="s">
        <v>83</v>
      </c>
      <c r="D13" s="46" t="s">
        <v>84</v>
      </c>
    </row>
    <row r="14" spans="1:5">
      <c r="D14" s="46" t="s">
        <v>85</v>
      </c>
    </row>
    <row r="15" spans="1:5">
      <c r="D15" s="46" t="s">
        <v>52</v>
      </c>
    </row>
    <row r="28" spans="3:4">
      <c r="C28" s="46" t="s">
        <v>53</v>
      </c>
      <c r="D28" s="46" t="s">
        <v>52</v>
      </c>
    </row>
    <row r="29" spans="3:4">
      <c r="D29" s="46" t="s">
        <v>84</v>
      </c>
    </row>
    <row r="30" spans="3:4">
      <c r="D30" s="46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8FF3-A909-43D5-8A63-77F45112D1E7}">
  <dimension ref="A1:AP31"/>
  <sheetViews>
    <sheetView workbookViewId="0"/>
  </sheetViews>
  <sheetFormatPr defaultRowHeight="15"/>
  <sheetData>
    <row r="1" spans="1:35">
      <c r="A1" s="46" t="s">
        <v>222</v>
      </c>
      <c r="B1" s="46" t="s">
        <v>41</v>
      </c>
      <c r="C1" s="46" t="s">
        <v>7</v>
      </c>
      <c r="D1" s="46" t="s">
        <v>7</v>
      </c>
      <c r="E1" s="46" t="s">
        <v>7</v>
      </c>
      <c r="F1" s="46" t="s">
        <v>7</v>
      </c>
      <c r="G1" s="46" t="s">
        <v>7</v>
      </c>
      <c r="H1" s="46" t="s">
        <v>7</v>
      </c>
      <c r="I1" s="46" t="s">
        <v>7</v>
      </c>
      <c r="J1" s="46" t="s">
        <v>48</v>
      </c>
      <c r="K1" s="46" t="s">
        <v>17</v>
      </c>
      <c r="L1" s="46" t="s">
        <v>17</v>
      </c>
      <c r="M1" s="46" t="s">
        <v>17</v>
      </c>
      <c r="N1" s="46" t="s">
        <v>17</v>
      </c>
      <c r="O1" s="46" t="s">
        <v>17</v>
      </c>
      <c r="P1" s="46" t="s">
        <v>17</v>
      </c>
      <c r="Q1" s="46" t="s">
        <v>17</v>
      </c>
      <c r="R1" s="46" t="s">
        <v>17</v>
      </c>
      <c r="S1" s="46" t="s">
        <v>17</v>
      </c>
      <c r="T1" s="46" t="s">
        <v>17</v>
      </c>
      <c r="V1" s="46" t="s">
        <v>17</v>
      </c>
      <c r="W1" s="46" t="s">
        <v>17</v>
      </c>
      <c r="X1" s="46" t="s">
        <v>17</v>
      </c>
      <c r="Y1" s="46" t="s">
        <v>7</v>
      </c>
      <c r="Z1" s="46" t="s">
        <v>7</v>
      </c>
      <c r="AA1" s="46" t="s">
        <v>17</v>
      </c>
      <c r="AB1" s="46" t="s">
        <v>17</v>
      </c>
      <c r="AC1" s="46" t="s">
        <v>17</v>
      </c>
      <c r="AH1" s="46" t="s">
        <v>7</v>
      </c>
      <c r="AI1" s="46" t="s">
        <v>7</v>
      </c>
    </row>
    <row r="2" spans="1:35">
      <c r="A2" s="46" t="s">
        <v>7</v>
      </c>
      <c r="D2" s="46" t="s">
        <v>18</v>
      </c>
      <c r="E2" s="46" t="s">
        <v>88</v>
      </c>
    </row>
    <row r="3" spans="1:35">
      <c r="A3" s="46" t="s">
        <v>7</v>
      </c>
      <c r="D3" s="46" t="s">
        <v>21</v>
      </c>
      <c r="E3" s="46" t="s">
        <v>19</v>
      </c>
      <c r="F3" s="46" t="s">
        <v>20</v>
      </c>
      <c r="G3" s="46" t="s">
        <v>22</v>
      </c>
      <c r="H3" s="46" t="s">
        <v>42</v>
      </c>
      <c r="I3" s="46" t="s">
        <v>23</v>
      </c>
    </row>
    <row r="4" spans="1:35">
      <c r="A4" s="46" t="s">
        <v>7</v>
      </c>
      <c r="C4" s="46" t="s">
        <v>11</v>
      </c>
      <c r="D4" s="46" t="s">
        <v>89</v>
      </c>
      <c r="E4" s="46" t="s">
        <v>90</v>
      </c>
      <c r="F4" s="46" t="s">
        <v>46</v>
      </c>
      <c r="G4" s="46" t="s">
        <v>24</v>
      </c>
      <c r="H4" s="46" t="s">
        <v>91</v>
      </c>
    </row>
    <row r="5" spans="1:35">
      <c r="A5" s="46" t="s">
        <v>7</v>
      </c>
      <c r="C5" s="46" t="s">
        <v>10</v>
      </c>
      <c r="D5" s="46" t="s">
        <v>92</v>
      </c>
      <c r="E5" s="46" t="s">
        <v>93</v>
      </c>
      <c r="F5" s="46" t="s">
        <v>47</v>
      </c>
      <c r="G5" s="46" t="s">
        <v>24</v>
      </c>
      <c r="H5" s="46" t="s">
        <v>91</v>
      </c>
      <c r="I5" s="46" t="s">
        <v>94</v>
      </c>
    </row>
    <row r="6" spans="1:35">
      <c r="A6" s="46" t="s">
        <v>7</v>
      </c>
      <c r="C6" s="46" t="s">
        <v>36</v>
      </c>
      <c r="D6" s="46" t="s">
        <v>95</v>
      </c>
      <c r="E6" s="46" t="s">
        <v>96</v>
      </c>
      <c r="F6" s="46" t="s">
        <v>47</v>
      </c>
      <c r="G6" s="46" t="s">
        <v>24</v>
      </c>
      <c r="H6" s="46" t="s">
        <v>91</v>
      </c>
      <c r="I6" s="46" t="s">
        <v>97</v>
      </c>
    </row>
    <row r="7" spans="1:35">
      <c r="A7" s="46" t="s">
        <v>7</v>
      </c>
    </row>
    <row r="8" spans="1:35">
      <c r="A8" s="46" t="s">
        <v>7</v>
      </c>
    </row>
    <row r="9" spans="1:35">
      <c r="A9" s="46" t="s">
        <v>7</v>
      </c>
    </row>
    <row r="10" spans="1:35">
      <c r="A10" s="46" t="s">
        <v>7</v>
      </c>
    </row>
    <row r="11" spans="1:35">
      <c r="A11" s="46" t="s">
        <v>7</v>
      </c>
      <c r="C11" s="46" t="s">
        <v>26</v>
      </c>
      <c r="E11" s="46" t="s">
        <v>98</v>
      </c>
    </row>
    <row r="12" spans="1:35">
      <c r="A12" s="46" t="s">
        <v>7</v>
      </c>
      <c r="C12" s="46" t="s">
        <v>27</v>
      </c>
      <c r="E12" s="46" t="s">
        <v>99</v>
      </c>
    </row>
    <row r="13" spans="1:35">
      <c r="A13" s="46" t="s">
        <v>7</v>
      </c>
      <c r="C13" s="46" t="s">
        <v>37</v>
      </c>
      <c r="E13" s="46" t="s">
        <v>100</v>
      </c>
    </row>
    <row r="14" spans="1:35">
      <c r="A14" s="46" t="s">
        <v>7</v>
      </c>
      <c r="C14" s="46" t="s">
        <v>35</v>
      </c>
      <c r="E14" s="46" t="s">
        <v>101</v>
      </c>
    </row>
    <row r="15" spans="1:35">
      <c r="A15" s="46" t="s">
        <v>7</v>
      </c>
      <c r="C15" s="46" t="s">
        <v>38</v>
      </c>
      <c r="E15" s="46" t="s">
        <v>102</v>
      </c>
    </row>
    <row r="16" spans="1:35">
      <c r="A16" s="46" t="s">
        <v>7</v>
      </c>
      <c r="C16" s="46" t="s">
        <v>39</v>
      </c>
      <c r="E16" s="46" t="s">
        <v>103</v>
      </c>
    </row>
    <row r="17" spans="1:42">
      <c r="A17" s="46" t="s">
        <v>7</v>
      </c>
    </row>
    <row r="18" spans="1:42">
      <c r="A18" s="46" t="s">
        <v>7</v>
      </c>
    </row>
    <row r="21" spans="1:42">
      <c r="K21" s="46" t="s">
        <v>40</v>
      </c>
    </row>
    <row r="23" spans="1:42">
      <c r="E23" s="46" t="s">
        <v>28</v>
      </c>
      <c r="K23" s="46" t="s">
        <v>54</v>
      </c>
      <c r="L23" s="46" t="s">
        <v>55</v>
      </c>
      <c r="M23" s="46" t="s">
        <v>14</v>
      </c>
      <c r="N23" s="46" t="s">
        <v>15</v>
      </c>
      <c r="O23" s="46" t="s">
        <v>29</v>
      </c>
      <c r="P23" s="46" t="s">
        <v>56</v>
      </c>
      <c r="Q23" s="46" t="s">
        <v>57</v>
      </c>
      <c r="R23" s="46" t="s">
        <v>30</v>
      </c>
      <c r="S23" s="46" t="s">
        <v>34</v>
      </c>
      <c r="T23" s="46" t="s">
        <v>32</v>
      </c>
      <c r="U23" s="46" t="s">
        <v>223</v>
      </c>
      <c r="V23" s="46" t="s">
        <v>16</v>
      </c>
      <c r="W23" s="46" t="s">
        <v>58</v>
      </c>
      <c r="X23" s="46" t="s">
        <v>59</v>
      </c>
      <c r="Y23" s="46" t="s">
        <v>33</v>
      </c>
      <c r="Z23" s="46" t="s">
        <v>12</v>
      </c>
      <c r="AA23" s="46" t="s">
        <v>31</v>
      </c>
      <c r="AB23" s="46" t="s">
        <v>13</v>
      </c>
      <c r="AC23" s="46" t="s">
        <v>49</v>
      </c>
      <c r="AD23" s="46" t="s">
        <v>50</v>
      </c>
      <c r="AE23" s="46" t="s">
        <v>60</v>
      </c>
      <c r="AF23" s="46" t="s">
        <v>61</v>
      </c>
      <c r="AG23" s="46" t="s">
        <v>62</v>
      </c>
      <c r="AH23" s="46" t="s">
        <v>63</v>
      </c>
      <c r="AI23" s="46" t="s">
        <v>64</v>
      </c>
      <c r="AJ23" s="46" t="s">
        <v>65</v>
      </c>
      <c r="AK23" s="46" t="s">
        <v>66</v>
      </c>
      <c r="AL23" s="46" t="s">
        <v>67</v>
      </c>
      <c r="AM23" s="46" t="s">
        <v>68</v>
      </c>
      <c r="AN23" s="46" t="s">
        <v>69</v>
      </c>
      <c r="AO23" s="46" t="s">
        <v>70</v>
      </c>
      <c r="AP23" s="46" t="s">
        <v>71</v>
      </c>
    </row>
    <row r="24" spans="1:42">
      <c r="B24" s="46" t="s">
        <v>104</v>
      </c>
      <c r="C24" s="46" t="s">
        <v>43</v>
      </c>
      <c r="E24" s="46" t="s">
        <v>105</v>
      </c>
      <c r="K24" s="46" t="s">
        <v>106</v>
      </c>
      <c r="L24" s="46" t="s">
        <v>107</v>
      </c>
      <c r="M24" s="46" t="s">
        <v>108</v>
      </c>
      <c r="N24" s="46" t="s">
        <v>109</v>
      </c>
      <c r="O24" s="46" t="s">
        <v>110</v>
      </c>
      <c r="P24" s="46" t="s">
        <v>111</v>
      </c>
      <c r="R24" s="46" t="s">
        <v>112</v>
      </c>
      <c r="S24" s="46" t="s">
        <v>113</v>
      </c>
      <c r="T24" s="46" t="s">
        <v>114</v>
      </c>
      <c r="U24" s="46" t="s">
        <v>224</v>
      </c>
      <c r="V24" s="46" t="s">
        <v>115</v>
      </c>
      <c r="W24" s="46" t="s">
        <v>116</v>
      </c>
      <c r="X24" s="46" t="s">
        <v>225</v>
      </c>
      <c r="Y24" s="46" t="s">
        <v>117</v>
      </c>
      <c r="Z24" s="46" t="s">
        <v>118</v>
      </c>
      <c r="AA24" s="46" t="s">
        <v>119</v>
      </c>
      <c r="AB24" s="46" t="s">
        <v>120</v>
      </c>
      <c r="AC24" s="46" t="s">
        <v>226</v>
      </c>
      <c r="AD24" s="46" t="s">
        <v>121</v>
      </c>
      <c r="AE24" s="46" t="s">
        <v>122</v>
      </c>
      <c r="AF24" s="46" t="s">
        <v>121</v>
      </c>
      <c r="AG24" s="46" t="s">
        <v>72</v>
      </c>
      <c r="AH24" s="46" t="s">
        <v>123</v>
      </c>
      <c r="AI24" s="46" t="s">
        <v>73</v>
      </c>
      <c r="AJ24" s="46" t="s">
        <v>74</v>
      </c>
      <c r="AK24" s="46" t="s">
        <v>124</v>
      </c>
      <c r="AL24" s="46" t="s">
        <v>125</v>
      </c>
      <c r="AM24" s="46" t="s">
        <v>126</v>
      </c>
      <c r="AN24" s="46" t="s">
        <v>127</v>
      </c>
      <c r="AO24" s="46" t="s">
        <v>128</v>
      </c>
      <c r="AP24" s="46" t="s">
        <v>129</v>
      </c>
    </row>
    <row r="25" spans="1:42">
      <c r="A25" s="46" t="s">
        <v>166</v>
      </c>
      <c r="B25" s="46" t="s">
        <v>130</v>
      </c>
      <c r="C25" s="46" t="s">
        <v>43</v>
      </c>
      <c r="E25" s="46" t="s">
        <v>264</v>
      </c>
      <c r="K25" s="46" t="s">
        <v>170</v>
      </c>
      <c r="L25" s="46" t="s">
        <v>171</v>
      </c>
      <c r="M25" s="46" t="s">
        <v>132</v>
      </c>
      <c r="N25" s="46" t="s">
        <v>133</v>
      </c>
      <c r="O25" s="46" t="s">
        <v>134</v>
      </c>
      <c r="P25" s="46" t="s">
        <v>172</v>
      </c>
      <c r="R25" s="46" t="s">
        <v>135</v>
      </c>
      <c r="S25" s="46" t="s">
        <v>136</v>
      </c>
      <c r="T25" s="46" t="s">
        <v>138</v>
      </c>
      <c r="U25" s="46" t="s">
        <v>145</v>
      </c>
      <c r="V25" s="46" t="s">
        <v>173</v>
      </c>
      <c r="W25" s="46" t="s">
        <v>174</v>
      </c>
      <c r="X25" s="46" t="s">
        <v>230</v>
      </c>
      <c r="Y25" s="46" t="s">
        <v>137</v>
      </c>
      <c r="Z25" s="46" t="s">
        <v>139</v>
      </c>
      <c r="AA25" s="46" t="s">
        <v>140</v>
      </c>
      <c r="AB25" s="46" t="s">
        <v>141</v>
      </c>
      <c r="AC25" s="46" t="s">
        <v>231</v>
      </c>
      <c r="AD25" s="46" t="s">
        <v>146</v>
      </c>
      <c r="AE25" s="46" t="s">
        <v>175</v>
      </c>
      <c r="AF25" s="46" t="s">
        <v>146</v>
      </c>
      <c r="AG25" s="46" t="s">
        <v>72</v>
      </c>
      <c r="AH25" s="46" t="s">
        <v>143</v>
      </c>
      <c r="AI25" s="46" t="s">
        <v>73</v>
      </c>
      <c r="AJ25" s="46" t="s">
        <v>74</v>
      </c>
      <c r="AK25" s="46" t="s">
        <v>176</v>
      </c>
      <c r="AL25" s="46" t="s">
        <v>177</v>
      </c>
      <c r="AM25" s="46" t="s">
        <v>178</v>
      </c>
      <c r="AN25" s="46" t="s">
        <v>179</v>
      </c>
      <c r="AO25" s="46" t="s">
        <v>180</v>
      </c>
      <c r="AP25" s="46" t="s">
        <v>181</v>
      </c>
    </row>
    <row r="26" spans="1:42">
      <c r="A26" s="46" t="s">
        <v>166</v>
      </c>
      <c r="B26" s="46" t="s">
        <v>147</v>
      </c>
      <c r="C26" s="46" t="s">
        <v>43</v>
      </c>
      <c r="E26" s="46" t="s">
        <v>265</v>
      </c>
      <c r="K26" s="46" t="s">
        <v>182</v>
      </c>
      <c r="L26" s="46" t="s">
        <v>183</v>
      </c>
      <c r="M26" s="46" t="s">
        <v>149</v>
      </c>
      <c r="N26" s="46" t="s">
        <v>150</v>
      </c>
      <c r="O26" s="46" t="s">
        <v>151</v>
      </c>
      <c r="P26" s="46" t="s">
        <v>184</v>
      </c>
      <c r="R26" s="46" t="s">
        <v>152</v>
      </c>
      <c r="S26" s="46" t="s">
        <v>153</v>
      </c>
      <c r="T26" s="46" t="s">
        <v>155</v>
      </c>
      <c r="U26" s="46" t="s">
        <v>162</v>
      </c>
      <c r="V26" s="46" t="s">
        <v>185</v>
      </c>
      <c r="W26" s="46" t="s">
        <v>186</v>
      </c>
      <c r="X26" s="46" t="s">
        <v>232</v>
      </c>
      <c r="Y26" s="46" t="s">
        <v>154</v>
      </c>
      <c r="Z26" s="46" t="s">
        <v>156</v>
      </c>
      <c r="AA26" s="46" t="s">
        <v>157</v>
      </c>
      <c r="AB26" s="46" t="s">
        <v>158</v>
      </c>
      <c r="AC26" s="46" t="s">
        <v>233</v>
      </c>
      <c r="AD26" s="46" t="s">
        <v>163</v>
      </c>
      <c r="AE26" s="46" t="s">
        <v>187</v>
      </c>
      <c r="AF26" s="46" t="s">
        <v>163</v>
      </c>
      <c r="AG26" s="46" t="s">
        <v>72</v>
      </c>
      <c r="AH26" s="46" t="s">
        <v>160</v>
      </c>
      <c r="AI26" s="46" t="s">
        <v>73</v>
      </c>
      <c r="AJ26" s="46" t="s">
        <v>74</v>
      </c>
      <c r="AK26" s="46" t="s">
        <v>188</v>
      </c>
      <c r="AL26" s="46" t="s">
        <v>189</v>
      </c>
      <c r="AM26" s="46" t="s">
        <v>190</v>
      </c>
      <c r="AN26" s="46" t="s">
        <v>191</v>
      </c>
      <c r="AO26" s="46" t="s">
        <v>192</v>
      </c>
      <c r="AP26" s="46" t="s">
        <v>193</v>
      </c>
    </row>
    <row r="27" spans="1:42">
      <c r="A27" s="46" t="s">
        <v>166</v>
      </c>
      <c r="B27" s="46" t="s">
        <v>194</v>
      </c>
      <c r="C27" s="46" t="s">
        <v>43</v>
      </c>
      <c r="E27" s="46" t="s">
        <v>266</v>
      </c>
      <c r="K27" s="46" t="s">
        <v>234</v>
      </c>
      <c r="L27" s="46" t="s">
        <v>235</v>
      </c>
      <c r="M27" s="46" t="s">
        <v>195</v>
      </c>
      <c r="N27" s="46" t="s">
        <v>196</v>
      </c>
      <c r="O27" s="46" t="s">
        <v>197</v>
      </c>
      <c r="P27" s="46" t="s">
        <v>236</v>
      </c>
      <c r="R27" s="46" t="s">
        <v>198</v>
      </c>
      <c r="S27" s="46" t="s">
        <v>199</v>
      </c>
      <c r="T27" s="46" t="s">
        <v>201</v>
      </c>
      <c r="U27" s="46" t="s">
        <v>206</v>
      </c>
      <c r="V27" s="46" t="s">
        <v>237</v>
      </c>
      <c r="W27" s="46" t="s">
        <v>238</v>
      </c>
      <c r="X27" s="46" t="s">
        <v>239</v>
      </c>
      <c r="Y27" s="46" t="s">
        <v>200</v>
      </c>
      <c r="Z27" s="46" t="s">
        <v>202</v>
      </c>
      <c r="AA27" s="46" t="s">
        <v>203</v>
      </c>
      <c r="AB27" s="46" t="s">
        <v>204</v>
      </c>
      <c r="AC27" s="46" t="s">
        <v>240</v>
      </c>
      <c r="AD27" s="46" t="s">
        <v>207</v>
      </c>
      <c r="AE27" s="46" t="s">
        <v>241</v>
      </c>
      <c r="AF27" s="46" t="s">
        <v>207</v>
      </c>
      <c r="AG27" s="46" t="s">
        <v>72</v>
      </c>
      <c r="AH27" s="46" t="s">
        <v>205</v>
      </c>
      <c r="AI27" s="46" t="s">
        <v>73</v>
      </c>
      <c r="AJ27" s="46" t="s">
        <v>74</v>
      </c>
      <c r="AK27" s="46" t="s">
        <v>242</v>
      </c>
      <c r="AL27" s="46" t="s">
        <v>243</v>
      </c>
      <c r="AM27" s="46" t="s">
        <v>244</v>
      </c>
      <c r="AN27" s="46" t="s">
        <v>245</v>
      </c>
      <c r="AO27" s="46" t="s">
        <v>246</v>
      </c>
      <c r="AP27" s="46" t="s">
        <v>247</v>
      </c>
    </row>
    <row r="28" spans="1:42">
      <c r="B28" s="46" t="s">
        <v>208</v>
      </c>
      <c r="C28" s="46" t="s">
        <v>44</v>
      </c>
      <c r="E28" s="46" t="s">
        <v>131</v>
      </c>
      <c r="K28" s="46" t="s">
        <v>209</v>
      </c>
      <c r="L28" s="46" t="s">
        <v>210</v>
      </c>
      <c r="M28" s="46" t="s">
        <v>211</v>
      </c>
      <c r="N28" s="46" t="s">
        <v>212</v>
      </c>
      <c r="O28" s="46" t="s">
        <v>213</v>
      </c>
      <c r="P28" s="46" t="s">
        <v>214</v>
      </c>
      <c r="Q28" s="46" t="s">
        <v>215</v>
      </c>
      <c r="S28" s="46" t="s">
        <v>214</v>
      </c>
      <c r="T28" s="46" t="s">
        <v>216</v>
      </c>
      <c r="V28" s="46" t="s">
        <v>217</v>
      </c>
      <c r="W28" s="46" t="s">
        <v>218</v>
      </c>
      <c r="X28" s="46" t="s">
        <v>267</v>
      </c>
      <c r="Y28" s="46" t="s">
        <v>219</v>
      </c>
      <c r="Z28" s="46" t="s">
        <v>268</v>
      </c>
      <c r="AA28" s="46" t="s">
        <v>220</v>
      </c>
      <c r="AB28" s="46" t="s">
        <v>269</v>
      </c>
      <c r="AC28" s="46" t="s">
        <v>221</v>
      </c>
    </row>
    <row r="29" spans="1:42">
      <c r="B29" s="46" t="s">
        <v>248</v>
      </c>
      <c r="C29" s="46" t="s">
        <v>45</v>
      </c>
      <c r="E29" s="46" t="s">
        <v>148</v>
      </c>
      <c r="K29" s="46" t="s">
        <v>249</v>
      </c>
      <c r="L29" s="46" t="s">
        <v>250</v>
      </c>
      <c r="M29" s="46" t="s">
        <v>251</v>
      </c>
      <c r="N29" s="46" t="s">
        <v>252</v>
      </c>
      <c r="O29" s="46" t="s">
        <v>253</v>
      </c>
      <c r="P29" s="46" t="s">
        <v>256</v>
      </c>
      <c r="Q29" s="46" t="s">
        <v>254</v>
      </c>
      <c r="S29" s="46" t="s">
        <v>256</v>
      </c>
      <c r="T29" s="46" t="s">
        <v>257</v>
      </c>
      <c r="V29" s="46" t="s">
        <v>258</v>
      </c>
      <c r="W29" s="46" t="s">
        <v>259</v>
      </c>
      <c r="X29" s="46" t="s">
        <v>270</v>
      </c>
      <c r="Y29" s="46" t="s">
        <v>261</v>
      </c>
      <c r="Z29" s="46" t="s">
        <v>271</v>
      </c>
      <c r="AA29" s="46" t="s">
        <v>255</v>
      </c>
      <c r="AB29" s="46" t="s">
        <v>272</v>
      </c>
      <c r="AC29" s="46" t="s">
        <v>260</v>
      </c>
    </row>
    <row r="31" spans="1:42">
      <c r="AB31" s="46" t="s">
        <v>273</v>
      </c>
      <c r="AC31" s="4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2024-12-05T09:42:18Z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