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13_ncr:1_{FF2C0B0C-8220-4FE6-8CE8-E2B8E7CCE8CF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3" state="veryHidden" r:id="rId5"/>
    <sheet name="Sheet3" sheetId="14" state="veryHidden" r:id="rId6"/>
    <sheet name="Sheet4" sheetId="15" state="veryHidden" r:id="rId7"/>
    <sheet name="Sheet5" sheetId="16" state="veryHidden" r:id="rId8"/>
    <sheet name="Sheet6" sheetId="21" state="veryHidden" r:id="rId9"/>
    <sheet name="Sheet7" sheetId="22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AL24" i="2"/>
  <c r="AM24" i="2"/>
  <c r="AN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J25" i="2"/>
  <c r="AK25" i="2"/>
  <c r="AL25" i="2"/>
  <c r="AM25" i="2"/>
  <c r="AN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J26" i="2"/>
  <c r="AK26" i="2"/>
  <c r="AL26" i="2"/>
  <c r="AM26" i="2"/>
  <c r="AN26" i="2"/>
  <c r="E27" i="2"/>
  <c r="K27" i="2"/>
  <c r="L27" i="2"/>
  <c r="O27" i="2"/>
  <c r="P27" i="2"/>
  <c r="R27" i="2"/>
  <c r="S27" i="2"/>
  <c r="T27" i="2"/>
  <c r="W27" i="2"/>
  <c r="X27" i="2"/>
  <c r="Y27" i="2"/>
  <c r="Z27" i="2"/>
  <c r="AB27" i="2"/>
  <c r="AD27" i="2"/>
  <c r="AG27" i="2"/>
  <c r="AJ27" i="2"/>
  <c r="AK27" i="2"/>
  <c r="AL27" i="2"/>
  <c r="AM27" i="2"/>
  <c r="AN27" i="2"/>
  <c r="E28" i="2"/>
  <c r="K28" i="2"/>
  <c r="L28" i="2"/>
  <c r="O28" i="2"/>
  <c r="P28" i="2"/>
  <c r="R28" i="2"/>
  <c r="S28" i="2"/>
  <c r="T28" i="2"/>
  <c r="W28" i="2"/>
  <c r="X28" i="2"/>
  <c r="Y28" i="2"/>
  <c r="Z28" i="2"/>
  <c r="AB28" i="2"/>
  <c r="AD28" i="2"/>
  <c r="AG28" i="2"/>
  <c r="AJ28" i="2"/>
  <c r="AK28" i="2"/>
  <c r="AL28" i="2"/>
  <c r="AM28" i="2"/>
  <c r="AN28" i="2"/>
  <c r="E29" i="2"/>
  <c r="K29" i="2"/>
  <c r="L29" i="2"/>
  <c r="O29" i="2"/>
  <c r="P29" i="2"/>
  <c r="R29" i="2"/>
  <c r="S29" i="2"/>
  <c r="T29" i="2"/>
  <c r="W29" i="2"/>
  <c r="X29" i="2"/>
  <c r="Y29" i="2"/>
  <c r="Z29" i="2"/>
  <c r="AB29" i="2"/>
  <c r="AD29" i="2"/>
  <c r="AG29" i="2"/>
  <c r="AJ29" i="2"/>
  <c r="AK29" i="2"/>
  <c r="AL29" i="2"/>
  <c r="AM29" i="2"/>
  <c r="AN29" i="2"/>
  <c r="E30" i="2"/>
  <c r="K30" i="2"/>
  <c r="L30" i="2"/>
  <c r="O30" i="2"/>
  <c r="R30" i="2"/>
  <c r="S30" i="2"/>
  <c r="T30" i="2"/>
  <c r="U30" i="2"/>
  <c r="X30" i="2"/>
  <c r="Y30" i="2"/>
  <c r="Z30" i="2"/>
  <c r="AA30" i="2"/>
  <c r="AB30" i="2"/>
  <c r="AC30" i="2"/>
  <c r="AD30" i="2"/>
  <c r="AE30" i="2"/>
  <c r="AF30" i="2"/>
  <c r="AG30" i="2"/>
  <c r="E31" i="2"/>
  <c r="K31" i="2"/>
  <c r="L31" i="2"/>
  <c r="O31" i="2"/>
  <c r="R31" i="2"/>
  <c r="S31" i="2"/>
  <c r="T31" i="2"/>
  <c r="U31" i="2"/>
  <c r="X31" i="2"/>
  <c r="Y31" i="2"/>
  <c r="Z31" i="2"/>
  <c r="AA31" i="2"/>
  <c r="AC31" i="2"/>
  <c r="AB31" i="2" s="1"/>
  <c r="AD31" i="2"/>
  <c r="AE31" i="2"/>
  <c r="AF31" i="2"/>
  <c r="AG31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/>
  <c r="E16" i="2" s="1"/>
  <c r="C12" i="1"/>
  <c r="E15" i="2" s="1"/>
  <c r="C11" i="1"/>
  <c r="E14" i="2" s="1"/>
  <c r="C10" i="1"/>
  <c r="E13" i="2" s="1"/>
  <c r="C9" i="1"/>
  <c r="E11" i="2" s="1"/>
  <c r="C5" i="1"/>
  <c r="E12" i="2" s="1"/>
  <c r="C4" i="1"/>
  <c r="C3" i="1"/>
  <c r="C8" i="1" s="1"/>
  <c r="B27" i="2" l="1"/>
  <c r="B25" i="2"/>
  <c r="B28" i="2"/>
  <c r="B29" i="2"/>
  <c r="B26" i="2"/>
  <c r="D4" i="2"/>
  <c r="E4" i="2" s="1"/>
  <c r="D6" i="2"/>
  <c r="D5" i="2"/>
  <c r="I6" i="2"/>
  <c r="I5" i="2"/>
  <c r="E6" i="2" l="1"/>
  <c r="E5" i="2"/>
  <c r="B24" i="2"/>
  <c r="B31" i="2" l="1"/>
  <c r="B30" i="2"/>
</calcChain>
</file>

<file path=xl/sharedStrings.xml><?xml version="1.0" encoding="utf-8"?>
<sst xmlns="http://schemas.openxmlformats.org/spreadsheetml/2006/main" count="1072" uniqueCount="399">
  <si>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</si>
  <si>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</si>
  <si>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</si>
  <si>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</si>
  <si>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</si>
  <si>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</si>
  <si>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</si>
  <si>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</si>
  <si>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</si>
  <si>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</si>
  <si>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</si>
  <si>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</si>
  <si>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</si>
  <si>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</si>
  <si>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</si>
  <si>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</si>
  <si>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</si>
  <si>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</si>
  <si>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</si>
  <si>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</si>
  <si>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</si>
  <si>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</si>
  <si>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</si>
  <si>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</si>
  <si>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</si>
  <si>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</si>
  <si>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</si>
  <si>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</si>
  <si>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</si>
  <si>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</si>
  <si>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</si>
  <si>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</si>
  <si>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</si>
  <si>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</si>
  <si>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</si>
  <si>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</si>
  <si>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</si>
  <si>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</si>
  <si>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</si>
  <si>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</si>
  <si>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</si>
  <si>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</si>
  <si>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</si>
  <si>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</si>
  <si>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</si>
  <si>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</si>
  <si>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</si>
  <si>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</si>
  <si>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</si>
  <si>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</si>
  <si>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</si>
  <si>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</si>
  <si>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</si>
  <si>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</si>
  <si>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</si>
  <si>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</si>
  <si>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</si>
  <si>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</si>
  <si>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</si>
  <si>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</si>
  <si>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</si>
  <si>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</si>
  <si>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</si>
  <si>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</si>
  <si>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</si>
  <si>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</si>
  <si>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</si>
  <si>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</si>
  <si>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</si>
  <si>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</si>
  <si>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</si>
  <si>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</si>
  <si>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</si>
  <si>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</si>
  <si>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</si>
  <si>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</si>
  <si>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</si>
  <si>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</si>
  <si>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</si>
  <si>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</si>
  <si>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</si>
  <si>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</si>
  <si>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</si>
  <si>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</si>
  <si>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</si>
  <si>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</si>
  <si>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</si>
  <si>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</si>
  <si>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</si>
  <si>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</si>
  <si>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</si>
  <si>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</si>
  <si>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</si>
  <si>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</si>
  <si>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</si>
  <si>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</si>
  <si>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</si>
  <si>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</si>
  <si>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</si>
  <si>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</si>
  <si>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</si>
  <si>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</si>
  <si>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</si>
  <si>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</si>
  <si>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</si>
  <si>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</si>
  <si>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</si>
  <si>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</si>
  <si>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</si>
  <si>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</si>
  <si>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</si>
  <si>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</si>
  <si>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</si>
  <si>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</si>
  <si>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</si>
  <si>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</si>
  <si>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</si>
  <si>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</si>
  <si>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</si>
  <si>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</si>
  <si>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</si>
  <si>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</si>
  <si>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</si>
  <si>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</si>
  <si>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</si>
  <si>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</si>
  <si>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</si>
  <si>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</si>
  <si>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</si>
  <si>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</si>
  <si>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</si>
  <si>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</si>
  <si>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</si>
  <si>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</si>
  <si>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</si>
  <si>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</si>
  <si>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</si>
  <si>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</si>
  <si>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</si>
  <si>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</si>
  <si>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</si>
  <si>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</si>
  <si>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</si>
  <si>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</si>
  <si>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</si>
  <si>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</si>
  <si>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</si>
  <si>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</si>
  <si>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</si>
  <si>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</si>
  <si>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</si>
  <si>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</si>
  <si>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</si>
  <si>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</si>
  <si>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</si>
  <si>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</si>
  <si>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</si>
  <si>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</si>
  <si>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</si>
  <si>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</si>
  <si>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</si>
  <si>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</si>
  <si>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</si>
  <si>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</si>
  <si>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</si>
  <si>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</si>
  <si>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</si>
  <si>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</si>
  <si>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=IFERROR(AC25/AA25,0)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</si>
  <si>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</si>
  <si>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</si>
  <si>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</si>
  <si>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</si>
  <si>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</si>
  <si>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</si>
  <si>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</si>
  <si>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</si>
  <si>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</si>
  <si>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</si>
  <si>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</si>
  <si>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</si>
  <si>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</si>
  <si>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</si>
  <si>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</si>
  <si>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</si>
  <si>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</si>
  <si>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=IFERROR(AC26/AA26,0)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</si>
  <si>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</si>
  <si>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</si>
  <si>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</si>
  <si>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</si>
  <si>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</si>
  <si>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=SUBTOTAL(9,AB24:AB27)</t>
  </si>
  <si>
    <t>=SUBTOTAL(9,AC24:AC27)</t>
  </si>
  <si>
    <t>Auto</t>
  </si>
  <si>
    <t>=MONTH(N25)</t>
  </si>
  <si>
    <t>=YEAR(N25)</t>
  </si>
  <si>
    <t>=SUM(N25-U25)</t>
  </si>
  <si>
    <t>=MONTH(N26)</t>
  </si>
  <si>
    <t>=YEAR(N26)</t>
  </si>
  <si>
    <t>=SUM(N26-U26)</t>
  </si>
  <si>
    <t>=IF(K27="","Hide","Show")</t>
  </si>
  <si>
    <t>=MONTH(N27)</t>
  </si>
  <si>
    <t>=YEAR(N27)</t>
  </si>
  <si>
    <t>=SUM(N27-U27)</t>
  </si>
  <si>
    <t>=IFERROR(AC27/AA27,0)</t>
  </si>
  <si>
    <t>=IF(K28="","Hide","Show")</t>
  </si>
  <si>
    <t>=IFERROR(AC28/AA28,0)</t>
  </si>
  <si>
    <t>=IF(K29="","Hide","Show")</t>
  </si>
  <si>
    <t>=IFERROR(AC29/AA29,0)</t>
  </si>
  <si>
    <t>-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</si>
  <si>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</si>
  <si>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</si>
  <si>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</si>
  <si>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</si>
  <si>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</si>
  <si>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</si>
  <si>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</si>
  <si>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="01/12/2024"</t>
  </si>
  <si>
    <t>="31/12/2024"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</si>
  <si>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</si>
  <si>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</si>
  <si>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</si>
  <si>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</si>
  <si>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</si>
  <si>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</si>
  <si>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</si>
  <si>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</si>
  <si>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</si>
  <si>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</si>
  <si>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</si>
  <si>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</si>
  <si>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</si>
  <si>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</si>
  <si>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</si>
  <si>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</si>
  <si>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</si>
  <si>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</si>
  <si>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</si>
  <si>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</si>
  <si>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</si>
  <si>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</si>
  <si>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="""UICACS"","""",""SQL="",""2=DOCNUM"",""33037331"",""14=CUSTREF"",""2024102287"",""14=U_CUSTREF"",""2024102287"",""15=DOCDATE"",""11/12/2024"",""15=TAXDATE"",""11/12/2024"",""14=CARDCODE"",""CS0167-SGD"",""14=CARDNAME"",""ST LUKE'S HOSPITAL"",""14=ITEMCODE"",""MSEP2-27380GLP"",""14=ITEMNAME"","""&amp;"MS OFFICE STANDARD 2024 SLNG LTSC"",""10=QUANTITY"",""1.000000"",""14=U_PONO"",""954179"",""15=U_PODATE"",""10/12/2024"",""10=U_TLINTCOS"",""0.000000"",""2=SLPCODE"",""132"",""14=SLPNAME"",""E0001-CS"",""14=MEMO"",""WENDY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</si>
  <si>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</si>
  <si>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</si>
  <si>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</si>
  <si>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</si>
  <si>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</si>
  <si>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</si>
  <si>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</si>
  <si>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</si>
  <si>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</si>
  <si>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</si>
  <si>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</si>
  <si>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</si>
  <si>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</si>
  <si>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=IFERROR(NF($E25,"LINETOTAL"),"-")</t>
  </si>
  <si>
    <t>=IFERROR(NF($E25,"U_BPurDisc"),"-")</t>
  </si>
  <si>
    <t>=IFERROR(NF($E25,"ADDRESS2"),"-")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</si>
  <si>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</si>
  <si>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</si>
  <si>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</si>
  <si>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</si>
  <si>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</si>
  <si>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</si>
  <si>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="""UICACS"","""",""SQL="",""2=DOCNUM"",""33037381"",""14=CUSTREF"",""2024102313"",""14=U_CUSTREF"",""2024102313"",""15=DOCDATE"",""13/12/2024"",""15=TAXDATE"",""13/12/2024"",""14=CARDCODE"",""CS0167-SGD"",""14=CARDNAME"",""ST LUKE'S HOSPITAL"",""14=ITEMCODE"",""MSEP2-27380GLP"",""14=ITEMNAME"","""&amp;"MS OFFICE STANDARD 2024 SLNG LTSC"",""10=QUANTITY"",""2.000000"",""14=U_PONO"",""954210"",""15=U_PODATE"",""11/12/2024"",""10=U_TLINTCOS"",""0.000000"",""2=SLPCODE"",""132"",""14=SLPNAME"",""E0001-CS"",""14=MEMO"",""WENDY KUM CHIOU SZE"",""14=CONTACTNAME"",""JULIETTE LIM"",""10=LINETOTAL"""&amp;",""863.900000"",""14=U_ENR"","""",""14=U_MSENR"",""S7138270"",""14=U_MSPCN"",""B816AA67"",""14=ADDRESS2"",""ST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</si>
  <si>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</si>
  <si>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</si>
  <si>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</si>
  <si>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</si>
  <si>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</si>
  <si>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</si>
  <si>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</si>
  <si>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</si>
  <si>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</si>
  <si>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</si>
  <si>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</si>
  <si>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</si>
  <si>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</si>
  <si>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=IFERROR(NF($E26,"LINETOTAL"),"-")</t>
  </si>
  <si>
    <t>=IFERROR(NF($E26,"U_BPurDisc"),"-")</t>
  </si>
  <si>
    <t>=IFERROR(NF($E26,"ADDRESS2"),"-")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</si>
  <si>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</si>
  <si>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</si>
  <si>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</si>
  <si>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</si>
  <si>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</si>
  <si>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</si>
  <si>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="""UICACS"","""",""SQL="",""2=DOCNUM"",""33037389"",""14=CUSTREF"",""2024102336"",""14=U_CUSTREF"",""2024102336"",""15=DOCDATE"",""17/12/2024"",""15=TAXDATE"",""17/12/2024"",""14=CARDCODE"",""CS0167-SGD"",""14=CARDNAME"",""ST LUKE'S HOSPITAL"",""14=ITEMCODE"",""MSEP2-27380GLP"",""14=ITEMNAME"","""&amp;"MS OFFICE STANDARD 2024 SLNG LTSC"",""10=QUANTITY"",""1.000000"",""14=U_PONO"",""954271"",""15=U_PODATE"",""13/12/2024"",""10=U_TLINTCOS"",""0.000000"",""2=SLPCODE"",""132"",""14=SLPNAME"",""E0001-CS"",""14=MEMO"",""WENDY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</si>
  <si>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</si>
  <si>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</si>
  <si>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</si>
  <si>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</si>
  <si>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</si>
  <si>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</si>
  <si>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</si>
  <si>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</si>
  <si>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</si>
  <si>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</si>
  <si>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</si>
  <si>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</si>
  <si>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</si>
  <si>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</si>
  <si>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</si>
  <si>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</si>
  <si>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</si>
  <si>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</si>
  <si>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</si>
  <si>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</si>
  <si>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</si>
  <si>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</si>
  <si>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="""UICACS"","""",""SQL="",""2=DOCNUM"",""33037553"",""14=CUSTREF"",""2024102423"",""14=U_CUSTREF"",""2024102423"",""15=DOCDATE"",""27/12/2024"",""15=TAXDATE"",""27/12/2024"",""14=CARDCODE"",""CS0167-SGD"",""14=CARDNAME"",""ST LUKE'S HOSPITAL"",""14=ITEMCODE"",""MSEP2-27380GLP"",""14=ITEMNAME"","""&amp;"MS OFFICE STANDARD 2024 SLNG LTSC"",""10=QUANTITY"",""1.000000"",""14=U_PONO"",""954481"",""15=U_PODATE"",""27/12/2024"",""10=U_TLINTCOS"",""0.000000"",""2=SLPCODE"",""132"",""14=SLPNAME"",""E0001-CS"",""14=MEMO"",""WENDY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</si>
  <si>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</si>
  <si>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</si>
  <si>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</si>
  <si>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</si>
  <si>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</si>
  <si>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</si>
  <si>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</si>
  <si>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</si>
  <si>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</si>
  <si>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</si>
  <si>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</si>
  <si>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</si>
  <si>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</si>
  <si>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</si>
  <si>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</si>
  <si>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</si>
  <si>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</si>
  <si>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</si>
  <si>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</si>
  <si>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</si>
  <si>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</si>
  <si>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</si>
  <si>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</si>
  <si>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</si>
  <si>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</si>
  <si>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</si>
  <si>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</si>
  <si>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</si>
  <si>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</si>
  <si>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</si>
  <si>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</si>
  <si>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</si>
  <si>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</si>
  <si>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</si>
  <si>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</si>
  <si>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</si>
  <si>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=SUM(N29-U29)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</si>
  <si>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</si>
  <si>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</si>
  <si>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</si>
  <si>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</si>
  <si>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</si>
  <si>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</si>
  <si>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</si>
  <si>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</si>
  <si>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</si>
  <si>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</si>
  <si>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</si>
  <si>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</si>
  <si>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</si>
  <si>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</si>
  <si>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</si>
  <si>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</si>
  <si>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</si>
  <si>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</si>
  <si>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</si>
  <si>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</si>
  <si>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</si>
  <si>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</si>
  <si>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</si>
  <si>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</si>
  <si>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=IFERROR(AC30/AA30,0)</t>
  </si>
  <si>
    <t>=IFERROR(NF($E30,"LINETOTAL"),"-")</t>
  </si>
  <si>
    <t>=IFERROR(NF($E30,"CONTACTNAME"),"-")</t>
  </si>
  <si>
    <t>=IFERROR(NF($E30,"ADDRESS2"),"-")</t>
  </si>
  <si>
    <t>=IFERROR(NF($E30,"U_PODATE"),"-")</t>
  </si>
  <si>
    <t>=IFERROR(NF($E30,"U_PONO"),"-")</t>
  </si>
  <si>
    <t>=IF(K31="","Hide","Show")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</si>
  <si>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</si>
  <si>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</si>
  <si>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</si>
  <si>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</si>
  <si>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</si>
  <si>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=IFERROR(NF($E31,"ITEMCODE"),"-")</t>
  </si>
  <si>
    <t>=IFERROR(NF($E31,"U_CUSTREF"),"-")</t>
  </si>
  <si>
    <t>=IFERROR(NF($E31,"ITEMNAME"),"-")</t>
  </si>
  <si>
    <t>=IFERROR(NF($E31,"MEMO"),"-")</t>
  </si>
  <si>
    <t>=IFERROR(NF($E31,"QUANTITY"),"-")</t>
  </si>
  <si>
    <t>=IFERROR(AC31/AA31,0)</t>
  </si>
  <si>
    <t>=IFERROR(NF($E31,"LINETOTAL"),"-")</t>
  </si>
  <si>
    <t>=IFERROR(NF($E31,"CONTACTNAME"),"-")</t>
  </si>
  <si>
    <t>=IFERROR(NF($E31,"ADDRESS2"),"-")</t>
  </si>
  <si>
    <t>=IFERROR(NF($E31,"U_PODATE"),"-")</t>
  </si>
  <si>
    <t>=IFERROR(NF($E31,"U_PONO"),"-")</t>
  </si>
  <si>
    <t>=SUBTOTAL(9,AB24:AB32)</t>
  </si>
  <si>
    <t>=SUBTOTAL(9,AC24:AC32)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</si>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</sst>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40" fontId="13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/>
    <xf numFmtId="0" fontId="0" fillId="0" borderId="0" xfId="0" quotePrefix="1"/>
    <xf numFmtId="167" fontId="0" fillId="0" borderId="0" xfId="0" applyNumberFormat="1" applyAlignment="1">
      <alignment horizontal="center" vertical="center"/>
    </xf>
    <xf numFmtId="167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44" fontId="0" fillId="2" borderId="0" xfId="0" applyNumberFormat="1" applyFill="1" applyAlignment="1">
      <alignment vertical="top"/>
    </xf>
    <xf numFmtId="44" fontId="0" fillId="0" borderId="0" xfId="0" applyNumberFormat="1" applyAlignment="1">
      <alignment vertical="top"/>
    </xf>
    <xf numFmtId="44" fontId="0" fillId="6" borderId="0" xfId="0" applyNumberFormat="1" applyFill="1" applyAlignment="1">
      <alignment vertical="top"/>
    </xf>
    <xf numFmtId="44" fontId="4" fillId="0" borderId="0" xfId="1" applyNumberFormat="1" applyFont="1" applyAlignment="1">
      <alignment horizontal="center" vertical="top"/>
    </xf>
    <xf numFmtId="44" fontId="11" fillId="3" borderId="0" xfId="2" applyNumberFormat="1" applyFont="1" applyFill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164" fontId="13" fillId="0" borderId="0" xfId="2" applyFont="1" applyAlignment="1">
      <alignment vertical="top"/>
    </xf>
    <xf numFmtId="164" fontId="0" fillId="0" borderId="0" xfId="2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214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"01/12/2024"</f>
        <v>01/12/2024</v>
      </c>
    </row>
    <row r="4" spans="1:5">
      <c r="A4" s="1" t="s">
        <v>0</v>
      </c>
      <c r="B4" s="4" t="s">
        <v>6</v>
      </c>
      <c r="C4" s="5" t="str">
        <f>"31/12/2024"</f>
        <v>31/12/2024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01/Dec/2024..31/Dec/2024</v>
      </c>
    </row>
    <row r="9" spans="1:5">
      <c r="A9" s="1" t="s">
        <v>9</v>
      </c>
      <c r="C9" s="3" t="str">
        <f>TEXT($C$3,"yyyyMMdd") &amp; ".." &amp; TEXT($C$4,"yyyyMMdd")</f>
        <v>20241201..20241231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1"/>
  <sheetViews>
    <sheetView tabSelected="1" topLeftCell="K19" zoomScale="85" zoomScaleNormal="85" workbookViewId="0">
      <selection activeCell="AA26" sqref="AA26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16.28515625" style="18" customWidth="1"/>
    <col min="18" max="18" width="11.85546875" style="4" bestFit="1" customWidth="1"/>
    <col min="19" max="19" width="18.5703125" style="4" bestFit="1" customWidth="1"/>
    <col min="20" max="20" width="15.140625" style="4" bestFit="1" customWidth="1"/>
    <col min="21" max="21" width="10.85546875" style="47" bestFit="1" customWidth="1"/>
    <col min="22" max="22" width="15.140625" style="8" bestFit="1" customWidth="1"/>
    <col min="23" max="23" width="20.7109375" style="8" customWidth="1"/>
    <col min="24" max="24" width="5.140625" style="4" hidden="1" customWidth="1"/>
    <col min="25" max="25" width="4.42578125" style="4" hidden="1" customWidth="1"/>
    <col min="26" max="26" width="23.140625" style="4" bestFit="1" customWidth="1"/>
    <col min="27" max="27" width="10.5703125" style="20" bestFit="1" customWidth="1"/>
    <col min="28" max="28" width="13.5703125" style="20" customWidth="1"/>
    <col min="29" max="29" width="10.5703125" style="20" bestFit="1" customWidth="1"/>
    <col min="30" max="30" width="13.7109375" style="4" bestFit="1" customWidth="1"/>
    <col min="31" max="31" width="20.7109375" style="74" customWidth="1"/>
    <col min="32" max="32" width="10.5703125" style="4" bestFit="1" customWidth="1"/>
    <col min="33" max="33" width="28.28515625" style="4" customWidth="1"/>
    <col min="34" max="34" width="11.28515625" style="37" bestFit="1" customWidth="1"/>
    <col min="35" max="35" width="14.85546875" style="37" customWidth="1"/>
    <col min="36" max="36" width="9.140625" style="4"/>
    <col min="37" max="37" width="19.140625" style="4" customWidth="1"/>
    <col min="38" max="38" width="15.7109375" style="4" customWidth="1"/>
    <col min="39" max="39" width="15.28515625" style="4" customWidth="1"/>
    <col min="40" max="41" width="9.140625" style="4" customWidth="1"/>
    <col min="42" max="16384" width="9.140625" style="4"/>
  </cols>
  <sheetData>
    <row r="1" spans="1:35" s="1" customFormat="1" hidden="1">
      <c r="A1" s="1" t="s">
        <v>216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U1" s="46" t="s">
        <v>18</v>
      </c>
      <c r="V1" s="14" t="s">
        <v>18</v>
      </c>
      <c r="W1" s="14"/>
      <c r="X1" s="1" t="s">
        <v>7</v>
      </c>
      <c r="Y1" s="1" t="s">
        <v>7</v>
      </c>
      <c r="Z1" s="1" t="s">
        <v>18</v>
      </c>
      <c r="AA1" s="1" t="s">
        <v>18</v>
      </c>
      <c r="AD1" s="1" t="s">
        <v>18</v>
      </c>
      <c r="AE1" s="73"/>
      <c r="AF1" s="1" t="s">
        <v>18</v>
      </c>
      <c r="AH1" s="36"/>
      <c r="AI1" s="36"/>
    </row>
    <row r="2" spans="1:35" hidden="1">
      <c r="A2" s="1" t="s">
        <v>7</v>
      </c>
      <c r="D2" s="4" t="s">
        <v>19</v>
      </c>
      <c r="E2" s="4" t="str">
        <f>Option!$C$2</f>
        <v>UICACS</v>
      </c>
    </row>
    <row r="3" spans="1:35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5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27</v>
      </c>
      <c r="E11" s="4" t="str">
        <f>Option!$C$9</f>
        <v>20241201..20241231</v>
      </c>
      <c r="K11" s="9"/>
    </row>
    <row r="12" spans="1:35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5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5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5" hidden="1">
      <c r="A15" s="1" t="s">
        <v>7</v>
      </c>
      <c r="C15" s="4" t="s">
        <v>43</v>
      </c>
      <c r="E15" s="4" t="str">
        <f>Option!$C$12</f>
        <v>'MS'</v>
      </c>
      <c r="AF15" s="16"/>
    </row>
    <row r="16" spans="1:35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4" hidden="1">
      <c r="A17" s="1" t="s">
        <v>7</v>
      </c>
    </row>
    <row r="18" spans="1:44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U18" s="48"/>
      <c r="V18" s="25"/>
      <c r="W18" s="25"/>
      <c r="AA18" s="28"/>
      <c r="AB18" s="28"/>
      <c r="AC18" s="28"/>
      <c r="AE18" s="75"/>
      <c r="AH18" s="38"/>
      <c r="AI18" s="38"/>
    </row>
    <row r="20" spans="1:44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49"/>
      <c r="V20" s="50"/>
      <c r="W20" s="50"/>
      <c r="X20" s="21"/>
      <c r="Y20" s="21"/>
      <c r="Z20" s="21"/>
      <c r="AA20" s="21"/>
      <c r="AB20" s="21"/>
      <c r="AC20" s="21"/>
      <c r="AD20" s="21"/>
      <c r="AE20" s="76"/>
      <c r="AF20" s="21"/>
      <c r="AG20" s="21"/>
    </row>
    <row r="21" spans="1:44" s="42" customFormat="1" ht="18.75">
      <c r="A21" s="41"/>
      <c r="B21" s="41"/>
      <c r="I21" s="43"/>
      <c r="K21" s="72" t="s">
        <v>76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44"/>
      <c r="AI21" s="44"/>
    </row>
    <row r="22" spans="1:44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9"/>
      <c r="V22" s="50"/>
      <c r="W22" s="50"/>
      <c r="X22" s="21"/>
      <c r="Y22" s="21"/>
      <c r="Z22" s="21"/>
      <c r="AA22" s="21"/>
      <c r="AB22" s="21"/>
      <c r="AC22" s="21"/>
      <c r="AD22" s="21"/>
      <c r="AE22" s="76"/>
      <c r="AF22" s="21"/>
      <c r="AG22" s="21"/>
    </row>
    <row r="23" spans="1:44" s="56" customFormat="1" ht="81.75" customHeight="1">
      <c r="A23" s="57"/>
      <c r="B23" s="57"/>
      <c r="E23" s="58" t="s">
        <v>29</v>
      </c>
      <c r="I23" s="59"/>
      <c r="K23" s="55" t="s">
        <v>78</v>
      </c>
      <c r="L23" s="55" t="s">
        <v>79</v>
      </c>
      <c r="M23" s="55" t="s">
        <v>14</v>
      </c>
      <c r="N23" s="55" t="s">
        <v>16</v>
      </c>
      <c r="O23" s="60" t="s">
        <v>30</v>
      </c>
      <c r="P23" s="55" t="s">
        <v>98</v>
      </c>
      <c r="Q23" s="61" t="s">
        <v>80</v>
      </c>
      <c r="R23" s="55" t="s">
        <v>31</v>
      </c>
      <c r="S23" s="61" t="s">
        <v>38</v>
      </c>
      <c r="T23" s="61" t="s">
        <v>34</v>
      </c>
      <c r="U23" s="62" t="s">
        <v>17</v>
      </c>
      <c r="V23" s="54" t="s">
        <v>81</v>
      </c>
      <c r="W23" s="54" t="s">
        <v>82</v>
      </c>
      <c r="X23" s="63" t="s">
        <v>36</v>
      </c>
      <c r="Y23" s="63" t="s">
        <v>12</v>
      </c>
      <c r="Z23" s="61" t="s">
        <v>32</v>
      </c>
      <c r="AA23" s="61" t="s">
        <v>13</v>
      </c>
      <c r="AB23" s="64" t="s">
        <v>57</v>
      </c>
      <c r="AC23" s="64" t="s">
        <v>58</v>
      </c>
      <c r="AD23" s="52" t="s">
        <v>83</v>
      </c>
      <c r="AE23" s="77" t="s">
        <v>84</v>
      </c>
      <c r="AF23" s="53" t="s">
        <v>85</v>
      </c>
      <c r="AG23" s="53" t="s">
        <v>86</v>
      </c>
      <c r="AH23" s="54" t="s">
        <v>87</v>
      </c>
      <c r="AI23" s="54" t="s">
        <v>88</v>
      </c>
      <c r="AJ23" s="54" t="s">
        <v>89</v>
      </c>
      <c r="AK23" s="54" t="s">
        <v>90</v>
      </c>
      <c r="AL23" s="54" t="s">
        <v>91</v>
      </c>
      <c r="AM23" s="54" t="s">
        <v>92</v>
      </c>
      <c r="AN23" s="54" t="s">
        <v>93</v>
      </c>
      <c r="AO23" s="55" t="s">
        <v>94</v>
      </c>
    </row>
    <row r="24" spans="1:44">
      <c r="B24" s="1" t="str">
        <f>IF(K24="","Hide","Show")</f>
        <v>Show</v>
      </c>
      <c r="C24" s="4" t="s">
        <v>48</v>
      </c>
      <c r="E24" s="13" t="str">
        <f>"""UICACS"","""",""SQL="",""2=DOCNUM"",""33037331"",""14=CUSTREF"",""2024102287"",""14=U_CUSTREF"",""2024102287"",""15=DOCDATE"",""11/12/2024"",""15=TAXDATE"",""11/12/2024"",""14=CARDCODE"",""CS0167-SGD"",""14=CARDNAME"",""ST LUKE'S HOSPITAL"",""14=ITEMCODE"",""MSEP2-27380GLP"",""14=ITEMNAME"","""&amp;"MS OFFICE STANDARD 2024 SLNG LTSC"",""10=QUANTITY"",""1.000000"",""14=U_PONO"",""954179"",""15=U_PODATE"",""10/12/2024"",""10=U_TLINTCOS"",""0.000000"",""2=SLPCODE"",""132"",""14=SLPNAME"",""E0001-CS"",""14=MEMO"",""WENDY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"UICACS","","SQL=","2=DOCNUM","33037331","14=CUSTREF","2024102287","14=U_CUSTREF","2024102287","15=DOCDATE","11/12/2024","15=TAXDATE","11/12/2024","14=CARDCODE","CS0167-SGD","14=CARDNAME","ST LUKE'S HOSPITAL","14=ITEMCODE","MSEP2-27380GLP","14=ITEMNAME","MS OFFICE STANDARD 2024 SLNG LTSC","10=QUANTITY","1.000000","14=U_PONO","954179","15=U_PODATE","10/12/2024","10=U_TLINTCOS","0.000000","2=SLPCODE","132","14=SLPNAME","E0001-CS","14=MEMO","WENDY KUM CHIOU SZE","14=CONTACTNAME","JULIETTE LIM","10=LINETOTAL","431.950000","14=U_ENR","","14=U_MSENR","S7138270","14=U_MSPCN","B816AA67","14=ADDRESS2","ST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12</v>
      </c>
      <c r="L24" s="22">
        <f>YEAR(N24)</f>
        <v>2024</v>
      </c>
      <c r="M24" s="22">
        <v>33037331</v>
      </c>
      <c r="N24" s="40">
        <v>45637</v>
      </c>
      <c r="O24" s="22" t="str">
        <f>"S7138270"</f>
        <v>S7138270</v>
      </c>
      <c r="P24" s="4" t="str">
        <f>"B816AA67"</f>
        <v>B816AA67</v>
      </c>
      <c r="Q24" s="4"/>
      <c r="R24" s="4" t="str">
        <f>"CS0167-SGD"</f>
        <v>CS0167-SGD</v>
      </c>
      <c r="S24" s="4" t="str">
        <f>"ST LUKE'S HOSPITAL"</f>
        <v>ST LUKE'S HOSPITAL</v>
      </c>
      <c r="T24" s="3" t="str">
        <f>"2024102287"</f>
        <v>2024102287</v>
      </c>
      <c r="U24" s="47">
        <v>45636</v>
      </c>
      <c r="V24" s="47">
        <v>45637</v>
      </c>
      <c r="W24" s="66">
        <f>SUM(N24-U24)</f>
        <v>1</v>
      </c>
      <c r="X24" s="4" t="str">
        <f>"MSEP2-27380GLP"</f>
        <v>MSEP2-27380GLP</v>
      </c>
      <c r="Y24" s="4" t="str">
        <f>"MS OFFICE STANDARD 2024 SLNG LTSC"</f>
        <v>MS OFFICE STANDARD 2024 SLNG LTSC</v>
      </c>
      <c r="Z24" s="51" t="str">
        <f>"WENDY KUM CHIOU SZE"</f>
        <v>WENDY KUM CHIOU SZE</v>
      </c>
      <c r="AA24" s="66">
        <v>1</v>
      </c>
      <c r="AB24" s="79">
        <f>IFERROR(AC24/AA24,0)</f>
        <v>431.95</v>
      </c>
      <c r="AC24" s="80">
        <v>431.95</v>
      </c>
      <c r="AD24" s="39" t="str">
        <f>"-"</f>
        <v>-</v>
      </c>
      <c r="AE24" s="78">
        <v>431.95</v>
      </c>
      <c r="AF24" s="65" t="s">
        <v>96</v>
      </c>
      <c r="AG24" s="69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H24" s="70" t="s">
        <v>95</v>
      </c>
      <c r="AI24" s="5" t="s">
        <v>97</v>
      </c>
      <c r="AJ24" s="4" t="str">
        <f>"MSEP2-27380GLP"</f>
        <v>MSEP2-27380GLP</v>
      </c>
      <c r="AK24" s="4" t="str">
        <f>"MS OFFICE STANDARD 2024 SLNG LTSC"</f>
        <v>MS OFFICE STANDARD 2024 SLNG LTSC</v>
      </c>
      <c r="AL24" s="71" t="str">
        <f>"-"</f>
        <v>-</v>
      </c>
      <c r="AM24" s="4" t="str">
        <f>"-"</f>
        <v>-</v>
      </c>
      <c r="AN24" s="22" t="str">
        <f>"-"</f>
        <v>-</v>
      </c>
      <c r="AO24" s="3" t="s">
        <v>398</v>
      </c>
      <c r="AP24" s="22" t="s">
        <v>210</v>
      </c>
    </row>
    <row r="25" spans="1:44">
      <c r="A25" s="1" t="s">
        <v>194</v>
      </c>
      <c r="B25" s="1" t="str">
        <f t="shared" ref="B25:B29" si="0">IF(K25="","Hide","Show")</f>
        <v>Show</v>
      </c>
      <c r="C25" s="4" t="s">
        <v>48</v>
      </c>
      <c r="E25" s="13" t="str">
        <f>"""UICACS"","""",""SQL="",""2=DOCNUM"",""33037331"",""14=CUSTREF"",""2024102287"",""14=U_CUSTREF"",""2024102287"",""15=DOCDATE"",""11/12/2024"",""15=TAXDATE"",""11/12/2024"",""14=CARDCODE"",""CS0167-SGD"",""14=CARDNAME"",""ST LUKE'S HOSPITAL"",""14=ITEMCODE"",""MSEP2-27380GLP"",""14=ITEMNAME"","""&amp;"MS OFFICE STANDARD 2024 SLNG LTSC"",""10=QUANTITY"",""1.000000"",""14=U_PONO"",""954179"",""15=U_PODATE"",""10/12/2024"",""10=U_TLINTCOS"",""0.000000"",""2=SLPCODE"",""132"",""14=SLPNAME"",""E0001-CS"",""14=MEMO"",""WENDY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"UICACS","","SQL=","2=DOCNUM","33037331","14=CUSTREF","2024102287","14=U_CUSTREF","2024102287","15=DOCDATE","11/12/2024","15=TAXDATE","11/12/2024","14=CARDCODE","CS0167-SGD","14=CARDNAME","ST LUKE'S HOSPITAL","14=ITEMCODE","MSEP2-27380GLP","14=ITEMNAME","MS OFFICE STANDARD 2024 SLNG LTSC","10=QUANTITY","1.000000","14=U_PONO","954179","15=U_PODATE","10/12/2024","10=U_TLINTCOS","0.000000","2=SLPCODE","132","14=SLPNAME","E0001-CS","14=MEMO","WENDY KUM CHIOU SZE","14=CONTACTNAME","JULIETTE LIM","10=LINETOTAL","431.950000","14=U_ENR","","14=U_MSENR","S7138270","14=U_MSPCN","B816AA67","14=ADDRESS2","ST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12</v>
      </c>
      <c r="L25" s="22">
        <f>YEAR(N25)</f>
        <v>2024</v>
      </c>
      <c r="M25" s="22">
        <v>33037331</v>
      </c>
      <c r="N25" s="40">
        <v>45637</v>
      </c>
      <c r="O25" s="22" t="str">
        <f>"S7138270"</f>
        <v>S7138270</v>
      </c>
      <c r="P25" s="4" t="str">
        <f>"B816AA67"</f>
        <v>B816AA67</v>
      </c>
      <c r="Q25" s="4"/>
      <c r="R25" s="4" t="str">
        <f>"CS0167-SGD"</f>
        <v>CS0167-SGD</v>
      </c>
      <c r="S25" s="4" t="str">
        <f>"ST LUKE'S HOSPITAL"</f>
        <v>ST LUKE'S HOSPITAL</v>
      </c>
      <c r="T25" s="3" t="str">
        <f>"2024102287"</f>
        <v>2024102287</v>
      </c>
      <c r="U25" s="47">
        <v>45636</v>
      </c>
      <c r="V25" s="47">
        <v>45637</v>
      </c>
      <c r="W25" s="66">
        <f>SUM(N25-U25)</f>
        <v>1</v>
      </c>
      <c r="X25" s="4" t="str">
        <f>"MSEP2-27380GLP"</f>
        <v>MSEP2-27380GLP</v>
      </c>
      <c r="Y25" s="4" t="str">
        <f>"MS OFFICE STANDARD 2024 SLNG LTSC"</f>
        <v>MS OFFICE STANDARD 2024 SLNG LTSC</v>
      </c>
      <c r="Z25" s="51" t="str">
        <f>"WENDY KUM CHIOU SZE"</f>
        <v>WENDY KUM CHIOU SZE</v>
      </c>
      <c r="AA25" s="66">
        <v>1</v>
      </c>
      <c r="AB25" s="79">
        <f>IFERROR(AC25/AA25,0)</f>
        <v>431.95</v>
      </c>
      <c r="AC25" s="80">
        <v>431.95</v>
      </c>
      <c r="AD25" s="39" t="str">
        <f>"-"</f>
        <v>-</v>
      </c>
      <c r="AE25" s="78">
        <v>431.95</v>
      </c>
      <c r="AF25" s="65" t="s">
        <v>96</v>
      </c>
      <c r="AG25" s="69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H25" s="70" t="s">
        <v>95</v>
      </c>
      <c r="AI25" s="5" t="s">
        <v>97</v>
      </c>
      <c r="AJ25" s="4" t="str">
        <f>"MSEP2-27380GLP"</f>
        <v>MSEP2-27380GLP</v>
      </c>
      <c r="AK25" s="4" t="str">
        <f>"MS OFFICE STANDARD 2024 SLNG LTSC"</f>
        <v>MS OFFICE STANDARD 2024 SLNG LTSC</v>
      </c>
      <c r="AL25" s="71" t="str">
        <f>"-"</f>
        <v>-</v>
      </c>
      <c r="AM25" s="4" t="str">
        <f>"-"</f>
        <v>-</v>
      </c>
      <c r="AN25" s="22" t="str">
        <f>"-"</f>
        <v>-</v>
      </c>
      <c r="AO25" s="3" t="s">
        <v>398</v>
      </c>
      <c r="AP25" s="22" t="s">
        <v>210</v>
      </c>
    </row>
    <row r="26" spans="1:44">
      <c r="A26" s="1" t="s">
        <v>194</v>
      </c>
      <c r="B26" s="1" t="str">
        <f t="shared" si="0"/>
        <v>Show</v>
      </c>
      <c r="C26" s="4" t="s">
        <v>48</v>
      </c>
      <c r="E26" s="13" t="str">
        <f>"""UICACS"","""",""SQL="",""2=DOCNUM"",""33037381"",""14=CUSTREF"",""2024102313"",""14=U_CUSTREF"",""2024102313"",""15=DOCDATE"",""13/12/2024"",""15=TAXDATE"",""13/12/2024"",""14=CARDCODE"",""CS0167-SGD"",""14=CARDNAME"",""ST LUKE'S HOSPITAL"",""14=ITEMCODE"",""MSEP2-27380GLP"",""14=ITEMNAME"","""&amp;"MS OFFICE STANDARD 2024 SLNG LTSC"",""10=QUANTITY"",""2.000000"",""14=U_PONO"",""954210"",""15=U_PODATE"",""11/12/2024"",""10=U_TLINTCOS"",""0.000000"",""2=SLPCODE"",""132"",""14=SLPNAME"",""E0001-CS"",""14=MEMO"",""WENDY KUM CHIOU SZE"",""14=CONTACTNAME"",""JULIETTE LIM"",""10=LINETOTAL"""&amp;",""863.900000"",""14=U_ENR"","""",""14=U_MSENR"",""S7138270"",""14=U_MSPCN"",""B816AA67"",""14=ADDRESS2"",""ST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"UICACS","","SQL=","2=DOCNUM","33037381","14=CUSTREF","2024102313","14=U_CUSTREF","2024102313","15=DOCDATE","13/12/2024","15=TAXDATE","13/12/2024","14=CARDCODE","CS0167-SGD","14=CARDNAME","ST LUKE'S HOSPITAL","14=ITEMCODE","MSEP2-27380GLP","14=ITEMNAME","MS OFFICE STANDARD 2024 SLNG LTSC","10=QUANTITY","2.000000","14=U_PONO","954210","15=U_PODATE","11/12/2024","10=U_TLINTCOS","0.000000","2=SLPCODE","132","14=SLPNAME","E0001-CS","14=MEMO","WENDY KUM CHIOU SZE","14=CONTACTNAME","JULIETTE LIM","10=LINETOTAL","863.900000","14=U_ENR","","14=U_MSENR","S7138270","14=U_MSPCN","B816AA67","14=ADDRESS2","ST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6" s="22">
        <f>MONTH(N26)</f>
        <v>12</v>
      </c>
      <c r="L26" s="22">
        <f>YEAR(N26)</f>
        <v>2024</v>
      </c>
      <c r="M26" s="22">
        <v>33037381</v>
      </c>
      <c r="N26" s="40">
        <v>45639</v>
      </c>
      <c r="O26" s="22" t="str">
        <f>"S7138270"</f>
        <v>S7138270</v>
      </c>
      <c r="P26" s="4" t="str">
        <f>"B816AA67"</f>
        <v>B816AA67</v>
      </c>
      <c r="Q26" s="4"/>
      <c r="R26" s="4" t="str">
        <f>"CS0167-SGD"</f>
        <v>CS0167-SGD</v>
      </c>
      <c r="S26" s="4" t="str">
        <f>"ST LUKE'S HOSPITAL"</f>
        <v>ST LUKE'S HOSPITAL</v>
      </c>
      <c r="T26" s="3" t="str">
        <f>"2024102313"</f>
        <v>2024102313</v>
      </c>
      <c r="U26" s="47">
        <v>45637</v>
      </c>
      <c r="V26" s="47">
        <v>45639</v>
      </c>
      <c r="W26" s="66">
        <f>SUM(N26-U26)</f>
        <v>2</v>
      </c>
      <c r="X26" s="4" t="str">
        <f>"MSEP2-27380GLP"</f>
        <v>MSEP2-27380GLP</v>
      </c>
      <c r="Y26" s="4" t="str">
        <f>"MS OFFICE STANDARD 2024 SLNG LTSC"</f>
        <v>MS OFFICE STANDARD 2024 SLNG LTSC</v>
      </c>
      <c r="Z26" s="51" t="str">
        <f>"WENDY KUM CHIOU SZE"</f>
        <v>WENDY KUM CHIOU SZE</v>
      </c>
      <c r="AA26" s="66">
        <v>2</v>
      </c>
      <c r="AB26" s="79">
        <f>IFERROR(AC26/AA26,0)</f>
        <v>431.95</v>
      </c>
      <c r="AC26" s="80">
        <v>863.9</v>
      </c>
      <c r="AD26" s="39" t="str">
        <f>"-"</f>
        <v>-</v>
      </c>
      <c r="AE26" s="78">
        <v>863.9</v>
      </c>
      <c r="AF26" s="65" t="s">
        <v>96</v>
      </c>
      <c r="AG26" s="69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H26" s="70" t="s">
        <v>95</v>
      </c>
      <c r="AI26" s="5" t="s">
        <v>97</v>
      </c>
      <c r="AJ26" s="4" t="str">
        <f>"MSEP2-27380GLP"</f>
        <v>MSEP2-27380GLP</v>
      </c>
      <c r="AK26" s="4" t="str">
        <f>"MS OFFICE STANDARD 2024 SLNG LTSC"</f>
        <v>MS OFFICE STANDARD 2024 SLNG LTSC</v>
      </c>
      <c r="AL26" s="71" t="str">
        <f>"-"</f>
        <v>-</v>
      </c>
      <c r="AM26" s="4" t="str">
        <f>"-"</f>
        <v>-</v>
      </c>
      <c r="AN26" s="22" t="str">
        <f>"-"</f>
        <v>-</v>
      </c>
      <c r="AO26" s="3" t="s">
        <v>398</v>
      </c>
      <c r="AP26" s="22" t="s">
        <v>210</v>
      </c>
    </row>
    <row r="27" spans="1:44">
      <c r="A27" s="1" t="s">
        <v>194</v>
      </c>
      <c r="B27" s="1" t="str">
        <f t="shared" si="0"/>
        <v>Show</v>
      </c>
      <c r="C27" s="4" t="s">
        <v>48</v>
      </c>
      <c r="E27" s="13" t="str">
        <f>"""UICACS"","""",""SQL="",""2=DOCNUM"",""33037389"",""14=CUSTREF"",""2024102336"",""14=U_CUSTREF"",""2024102336"",""15=DOCDATE"",""17/12/2024"",""15=TAXDATE"",""17/12/2024"",""14=CARDCODE"",""CS0167-SGD"",""14=CARDNAME"",""ST LUKE'S HOSPITAL"",""14=ITEMCODE"",""MSEP2-27380GLP"",""14=ITEMNAME"","""&amp;"MS OFFICE STANDARD 2024 SLNG LTSC"",""10=QUANTITY"",""1.000000"",""14=U_PONO"",""954271"",""15=U_PODATE"",""13/12/2024"",""10=U_TLINTCOS"",""0.000000"",""2=SLPCODE"",""132"",""14=SLPNAME"",""E0001-CS"",""14=MEMO"",""WENDY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"UICACS","","SQL=","2=DOCNUM","33037389","14=CUSTREF","2024102336","14=U_CUSTREF","2024102336","15=DOCDATE","17/12/2024","15=TAXDATE","17/12/2024","14=CARDCODE","CS0167-SGD","14=CARDNAME","ST LUKE'S HOSPITAL","14=ITEMCODE","MSEP2-27380GLP","14=ITEMNAME","MS OFFICE STANDARD 2024 SLNG LTSC","10=QUANTITY","1.000000","14=U_PONO","954271","15=U_PODATE","13/12/2024","10=U_TLINTCOS","0.000000","2=SLPCODE","132","14=SLPNAME","E0001-CS","14=MEMO","WENDY KUM CHIOU SZE","14=CONTACTNAME","JULIETTE LIM","10=LINETOTAL","431.950000","14=U_ENR","","14=U_MSENR","S7138270","14=U_MSPCN","B816AA67","14=ADDRESS2","ST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7" s="22">
        <f>MONTH(N27)</f>
        <v>12</v>
      </c>
      <c r="L27" s="22">
        <f>YEAR(N27)</f>
        <v>2024</v>
      </c>
      <c r="M27" s="22">
        <v>33037389</v>
      </c>
      <c r="N27" s="40">
        <v>45643</v>
      </c>
      <c r="O27" s="22" t="str">
        <f>"S7138270"</f>
        <v>S7138270</v>
      </c>
      <c r="P27" s="4" t="str">
        <f>"B816AA67"</f>
        <v>B816AA67</v>
      </c>
      <c r="Q27" s="4"/>
      <c r="R27" s="4" t="str">
        <f>"CS0167-SGD"</f>
        <v>CS0167-SGD</v>
      </c>
      <c r="S27" s="4" t="str">
        <f>"ST LUKE'S HOSPITAL"</f>
        <v>ST LUKE'S HOSPITAL</v>
      </c>
      <c r="T27" s="3" t="str">
        <f>"2024102336"</f>
        <v>2024102336</v>
      </c>
      <c r="U27" s="47">
        <v>45639</v>
      </c>
      <c r="V27" s="47">
        <v>45643</v>
      </c>
      <c r="W27" s="66">
        <f>SUM(N27-U27)</f>
        <v>4</v>
      </c>
      <c r="X27" s="4" t="str">
        <f>"MSEP2-27380GLP"</f>
        <v>MSEP2-27380GLP</v>
      </c>
      <c r="Y27" s="4" t="str">
        <f>"MS OFFICE STANDARD 2024 SLNG LTSC"</f>
        <v>MS OFFICE STANDARD 2024 SLNG LTSC</v>
      </c>
      <c r="Z27" s="51" t="str">
        <f>"WENDY KUM CHIOU SZE"</f>
        <v>WENDY KUM CHIOU SZE</v>
      </c>
      <c r="AA27" s="66">
        <v>1</v>
      </c>
      <c r="AB27" s="79">
        <f>IFERROR(AC27/AA27,0)</f>
        <v>431.95</v>
      </c>
      <c r="AC27" s="80">
        <v>431.95</v>
      </c>
      <c r="AD27" s="39" t="str">
        <f>"-"</f>
        <v>-</v>
      </c>
      <c r="AE27" s="78">
        <v>431.95</v>
      </c>
      <c r="AF27" s="65" t="s">
        <v>96</v>
      </c>
      <c r="AG27" s="69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H27" s="70" t="s">
        <v>95</v>
      </c>
      <c r="AI27" s="5" t="s">
        <v>97</v>
      </c>
      <c r="AJ27" s="4" t="str">
        <f>"MSEP2-27380GLP"</f>
        <v>MSEP2-27380GLP</v>
      </c>
      <c r="AK27" s="4" t="str">
        <f>"MS OFFICE STANDARD 2024 SLNG LTSC"</f>
        <v>MS OFFICE STANDARD 2024 SLNG LTSC</v>
      </c>
      <c r="AL27" s="71" t="str">
        <f>"-"</f>
        <v>-</v>
      </c>
      <c r="AM27" s="4" t="str">
        <f>"-"</f>
        <v>-</v>
      </c>
      <c r="AN27" s="22" t="str">
        <f>"-"</f>
        <v>-</v>
      </c>
      <c r="AO27" s="3" t="s">
        <v>398</v>
      </c>
      <c r="AP27" s="22" t="s">
        <v>210</v>
      </c>
    </row>
    <row r="28" spans="1:44">
      <c r="A28" s="1" t="s">
        <v>194</v>
      </c>
      <c r="B28" s="1" t="str">
        <f t="shared" si="0"/>
        <v>Show</v>
      </c>
      <c r="C28" s="4" t="s">
        <v>48</v>
      </c>
      <c r="E28" s="13" t="str">
        <f>"""UICACS"","""",""SQL="",""2=DOCNUM"",""33037553"",""14=CUSTREF"",""2024102423"",""14=U_CUSTREF"",""2024102423"",""15=DOCDATE"",""27/12/2024"",""15=TAXDATE"",""27/12/2024"",""14=CARDCODE"",""CS0167-SGD"",""14=CARDNAME"",""ST LUKE'S HOSPITAL"",""14=ITEMCODE"",""MSEP2-27380GLP"",""14=ITEMNAME"","""&amp;"MS OFFICE STANDARD 2024 SLNG LTSC"",""10=QUANTITY"",""1.000000"",""14=U_PONO"",""954481"",""15=U_PODATE"",""27/12/2024"",""10=U_TLINTCOS"",""0.000000"",""2=SLPCODE"",""132"",""14=SLPNAME"",""E0001-CS"",""14=MEMO"",""WENDY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"UICACS","","SQL=","2=DOCNUM","33037553","14=CUSTREF","2024102423","14=U_CUSTREF","2024102423","15=DOCDATE","27/12/2024","15=TAXDATE","27/12/2024","14=CARDCODE","CS0167-SGD","14=CARDNAME","ST LUKE'S HOSPITAL","14=ITEMCODE","MSEP2-27380GLP","14=ITEMNAME","MS OFFICE STANDARD 2024 SLNG LTSC","10=QUANTITY","1.000000","14=U_PONO","954481","15=U_PODATE","27/12/2024","10=U_TLINTCOS","0.000000","2=SLPCODE","132","14=SLPNAME","E0001-CS","14=MEMO","WENDY KUM CHIOU SZE","14=CONTACTNAME","JULIETTE LIM","10=LINETOTAL","431.950000","14=U_ENR","","14=U_MSENR","S7138270","14=U_MSPCN","B816AA67","14=ADDRESS2","ST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8" s="22">
        <f>MONTH(N28)</f>
        <v>12</v>
      </c>
      <c r="L28" s="22">
        <f>YEAR(N28)</f>
        <v>2024</v>
      </c>
      <c r="M28" s="22">
        <v>33037553</v>
      </c>
      <c r="N28" s="40">
        <v>45653</v>
      </c>
      <c r="O28" s="22" t="str">
        <f>"S7138270"</f>
        <v>S7138270</v>
      </c>
      <c r="P28" s="4" t="str">
        <f>"B816AA67"</f>
        <v>B816AA67</v>
      </c>
      <c r="Q28" s="4"/>
      <c r="R28" s="4" t="str">
        <f>"CS0167-SGD"</f>
        <v>CS0167-SGD</v>
      </c>
      <c r="S28" s="4" t="str">
        <f>"ST LUKE'S HOSPITAL"</f>
        <v>ST LUKE'S HOSPITAL</v>
      </c>
      <c r="T28" s="3" t="str">
        <f>"2024102423"</f>
        <v>2024102423</v>
      </c>
      <c r="U28" s="47">
        <v>45653</v>
      </c>
      <c r="V28" s="47">
        <v>45653</v>
      </c>
      <c r="W28" s="66">
        <f>SUM(N28-U28)</f>
        <v>0</v>
      </c>
      <c r="X28" s="4" t="str">
        <f>"MSEP2-27380GLP"</f>
        <v>MSEP2-27380GLP</v>
      </c>
      <c r="Y28" s="4" t="str">
        <f>"MS OFFICE STANDARD 2024 SLNG LTSC"</f>
        <v>MS OFFICE STANDARD 2024 SLNG LTSC</v>
      </c>
      <c r="Z28" s="51" t="str">
        <f>"WENDY KUM CHIOU SZE"</f>
        <v>WENDY KUM CHIOU SZE</v>
      </c>
      <c r="AA28" s="66">
        <v>1</v>
      </c>
      <c r="AB28" s="79">
        <f>IFERROR(AC28/AA28,0)</f>
        <v>431.95</v>
      </c>
      <c r="AC28" s="80">
        <v>431.95</v>
      </c>
      <c r="AD28" s="39" t="str">
        <f>"-"</f>
        <v>-</v>
      </c>
      <c r="AE28" s="78">
        <v>431.95</v>
      </c>
      <c r="AF28" s="65" t="s">
        <v>96</v>
      </c>
      <c r="AG28" s="69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H28" s="70" t="s">
        <v>95</v>
      </c>
      <c r="AI28" s="5" t="s">
        <v>97</v>
      </c>
      <c r="AJ28" s="4" t="str">
        <f>"MSEP2-27380GLP"</f>
        <v>MSEP2-27380GLP</v>
      </c>
      <c r="AK28" s="4" t="str">
        <f>"MS OFFICE STANDARD 2024 SLNG LTSC"</f>
        <v>MS OFFICE STANDARD 2024 SLNG LTSC</v>
      </c>
      <c r="AL28" s="71" t="str">
        <f>"-"</f>
        <v>-</v>
      </c>
      <c r="AM28" s="4" t="str">
        <f>"-"</f>
        <v>-</v>
      </c>
      <c r="AN28" s="22" t="str">
        <f>"-"</f>
        <v>-</v>
      </c>
      <c r="AO28" s="3" t="s">
        <v>398</v>
      </c>
      <c r="AP28" s="22" t="s">
        <v>210</v>
      </c>
    </row>
    <row r="29" spans="1:44">
      <c r="A29" s="1" t="s">
        <v>194</v>
      </c>
      <c r="B29" s="1" t="str">
        <f t="shared" si="0"/>
        <v>Show</v>
      </c>
      <c r="C29" s="4" t="s">
        <v>48</v>
      </c>
      <c r="E29" s="13" t="str">
        <f>"""UICACS"","""",""SQL="",""2=DOCNUM"",""33037553"",""14=CUSTREF"",""2024102423"",""14=U_CUSTREF"",""2024102423"",""15=DOCDATE"",""27/12/2024"",""15=TAXDATE"",""27/12/2024"",""14=CARDCODE"",""CS0167-SGD"",""14=CARDNAME"",""ST LUKE'S HOSPITAL"",""14=ITEMCODE"",""MSEP2-27380GLP"",""14=ITEMNAME"","""&amp;"MS OFFICE STANDARD 2024 SLNG LTSC"",""10=QUANTITY"",""1.000000"",""14=U_PONO"",""954481"",""15=U_PODATE"",""27/12/2024"",""10=U_TLINTCOS"",""0.000000"",""2=SLPCODE"",""132"",""14=SLPNAME"",""E0001-CS"",""14=MEMO"",""WENDY KUM CHIOU SZE"",""14=CONTACTNAME"",""JULIETTE LIM"",""10=LINETOTAL"""&amp;",""431.950000"",""14=U_ENR"","""",""14=U_MSENR"",""S7138270"",""14=U_MSPCN"",""B816AA67"",""14=ADDRESS2"",""ST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"UICACS","","SQL=","2=DOCNUM","33037553","14=CUSTREF","2024102423","14=U_CUSTREF","2024102423","15=DOCDATE","27/12/2024","15=TAXDATE","27/12/2024","14=CARDCODE","CS0167-SGD","14=CARDNAME","ST LUKE'S HOSPITAL","14=ITEMCODE","MSEP2-27380GLP","14=ITEMNAME","MS OFFICE STANDARD 2024 SLNG LTSC","10=QUANTITY","1.000000","14=U_PONO","954481","15=U_PODATE","27/12/2024","10=U_TLINTCOS","0.000000","2=SLPCODE","132","14=SLPNAME","E0001-CS","14=MEMO","WENDY KUM CHIOU SZE","14=CONTACTNAME","JULIETTE LIM","10=LINETOTAL","431.950000","14=U_ENR","","14=U_MSENR","S7138270","14=U_MSPCN","B816AA67","14=ADDRESS2","ST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9" s="22">
        <f>MONTH(N29)</f>
        <v>12</v>
      </c>
      <c r="L29" s="22">
        <f>YEAR(N29)</f>
        <v>2024</v>
      </c>
      <c r="M29" s="22">
        <v>33037553</v>
      </c>
      <c r="N29" s="40">
        <v>45653</v>
      </c>
      <c r="O29" s="22" t="str">
        <f>"S7138270"</f>
        <v>S7138270</v>
      </c>
      <c r="P29" s="4" t="str">
        <f>"B816AA67"</f>
        <v>B816AA67</v>
      </c>
      <c r="Q29" s="4"/>
      <c r="R29" s="4" t="str">
        <f>"CS0167-SGD"</f>
        <v>CS0167-SGD</v>
      </c>
      <c r="S29" s="4" t="str">
        <f>"ST LUKE'S HOSPITAL"</f>
        <v>ST LUKE'S HOSPITAL</v>
      </c>
      <c r="T29" s="3" t="str">
        <f>"2024102423"</f>
        <v>2024102423</v>
      </c>
      <c r="U29" s="47">
        <v>45653</v>
      </c>
      <c r="V29" s="47">
        <v>45653</v>
      </c>
      <c r="W29" s="66">
        <f>SUM(N29-U29)</f>
        <v>0</v>
      </c>
      <c r="X29" s="4" t="str">
        <f>"MSEP2-27380GLP"</f>
        <v>MSEP2-27380GLP</v>
      </c>
      <c r="Y29" s="4" t="str">
        <f>"MS OFFICE STANDARD 2024 SLNG LTSC"</f>
        <v>MS OFFICE STANDARD 2024 SLNG LTSC</v>
      </c>
      <c r="Z29" s="51" t="str">
        <f>"WENDY KUM CHIOU SZE"</f>
        <v>WENDY KUM CHIOU SZE</v>
      </c>
      <c r="AA29" s="66">
        <v>1</v>
      </c>
      <c r="AB29" s="79">
        <f>IFERROR(AC29/AA29,0)</f>
        <v>431.95</v>
      </c>
      <c r="AC29" s="80">
        <v>431.95</v>
      </c>
      <c r="AD29" s="39" t="str">
        <f>"-"</f>
        <v>-</v>
      </c>
      <c r="AE29" s="78">
        <v>431.95</v>
      </c>
      <c r="AF29" s="65" t="s">
        <v>96</v>
      </c>
      <c r="AG29" s="69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H29" s="70" t="s">
        <v>95</v>
      </c>
      <c r="AI29" s="5" t="s">
        <v>97</v>
      </c>
      <c r="AJ29" s="4" t="str">
        <f>"MSEP2-27380GLP"</f>
        <v>MSEP2-27380GLP</v>
      </c>
      <c r="AK29" s="4" t="str">
        <f>"MS OFFICE STANDARD 2024 SLNG LTSC"</f>
        <v>MS OFFICE STANDARD 2024 SLNG LTSC</v>
      </c>
      <c r="AL29" s="71" t="str">
        <f>"-"</f>
        <v>-</v>
      </c>
      <c r="AM29" s="4" t="str">
        <f>"-"</f>
        <v>-</v>
      </c>
      <c r="AN29" s="22" t="str">
        <f>"-"</f>
        <v>-</v>
      </c>
      <c r="AO29" s="3" t="s">
        <v>398</v>
      </c>
      <c r="AP29" s="22" t="s">
        <v>210</v>
      </c>
    </row>
    <row r="30" spans="1:44" hidden="1">
      <c r="B30" s="1" t="str">
        <f>IF(K30="","Hide","Show")</f>
        <v>Hide</v>
      </c>
      <c r="C30" s="4" t="s">
        <v>49</v>
      </c>
      <c r="E30" s="4" t="str">
        <f>""</f>
        <v/>
      </c>
      <c r="K30" s="4" t="str">
        <f>""</f>
        <v/>
      </c>
      <c r="L30" s="22" t="str">
        <f>""</f>
        <v/>
      </c>
      <c r="O30" s="18" t="str">
        <f>""</f>
        <v/>
      </c>
      <c r="R30" s="4" t="str">
        <f>""</f>
        <v/>
      </c>
      <c r="S30" s="4" t="str">
        <f>""</f>
        <v/>
      </c>
      <c r="T30" s="4" t="str">
        <f>""</f>
        <v/>
      </c>
      <c r="U30" s="47" t="str">
        <f>""</f>
        <v/>
      </c>
      <c r="X30" s="4" t="str">
        <f>""</f>
        <v/>
      </c>
      <c r="Y30" s="4" t="str">
        <f>""</f>
        <v/>
      </c>
      <c r="Z30" s="4" t="str">
        <f>""</f>
        <v/>
      </c>
      <c r="AA30" s="20" t="str">
        <f>""</f>
        <v/>
      </c>
      <c r="AB30" s="20">
        <f>IFERROR(AC30/AA30,0)</f>
        <v>0</v>
      </c>
      <c r="AC30" s="20" t="str">
        <f>""</f>
        <v/>
      </c>
      <c r="AD30" s="4" t="str">
        <f>""</f>
        <v/>
      </c>
      <c r="AE30" s="74" t="str">
        <f>""</f>
        <v/>
      </c>
      <c r="AF30" s="4" t="str">
        <f>""</f>
        <v/>
      </c>
      <c r="AG30" s="4" t="str">
        <f>""</f>
        <v/>
      </c>
      <c r="AQ30" s="16"/>
    </row>
    <row r="31" spans="1:44" hidden="1">
      <c r="B31" s="1" t="str">
        <f>IF(K31="","Hide","Show")</f>
        <v>Hide</v>
      </c>
      <c r="C31" s="4" t="s">
        <v>50</v>
      </c>
      <c r="E31" s="4" t="str">
        <f>""</f>
        <v/>
      </c>
      <c r="K31" s="4" t="str">
        <f>""</f>
        <v/>
      </c>
      <c r="L31" s="22" t="str">
        <f>""</f>
        <v/>
      </c>
      <c r="O31" s="18" t="str">
        <f>""</f>
        <v/>
      </c>
      <c r="R31" s="4" t="str">
        <f>""</f>
        <v/>
      </c>
      <c r="S31" s="4" t="str">
        <f>""</f>
        <v/>
      </c>
      <c r="T31" s="4" t="str">
        <f>""</f>
        <v/>
      </c>
      <c r="U31" s="47" t="str">
        <f>""</f>
        <v/>
      </c>
      <c r="X31" s="4" t="str">
        <f>""</f>
        <v/>
      </c>
      <c r="Y31" s="4" t="str">
        <f>""</f>
        <v/>
      </c>
      <c r="Z31" s="4" t="str">
        <f>""</f>
        <v/>
      </c>
      <c r="AA31" s="20" t="str">
        <f>""</f>
        <v/>
      </c>
      <c r="AB31" s="20">
        <f>IFERROR(AC31/AA31,0)</f>
        <v>0</v>
      </c>
      <c r="AC31" s="20" t="str">
        <f>""</f>
        <v/>
      </c>
      <c r="AD31" s="4" t="str">
        <f>""</f>
        <v/>
      </c>
      <c r="AE31" s="74" t="str">
        <f>""</f>
        <v/>
      </c>
      <c r="AF31" s="4" t="str">
        <f>""</f>
        <v/>
      </c>
      <c r="AG31" s="4" t="str">
        <f>""</f>
        <v/>
      </c>
      <c r="AR31" s="16"/>
    </row>
  </sheetData>
  <sortState xmlns:xlrd2="http://schemas.microsoft.com/office/spreadsheetml/2017/richdata2" ref="K24:AI415">
    <sortCondition ref="R24:R417"/>
  </sortState>
  <mergeCells count="1">
    <mergeCell ref="K21:AG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7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workbookViewId="0"/>
  </sheetViews>
  <sheetFormatPr defaultRowHeight="15"/>
  <sheetData>
    <row r="1" spans="1:5">
      <c r="A1" s="68" t="s">
        <v>212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218</v>
      </c>
    </row>
    <row r="4" spans="1:5">
      <c r="A4" s="68" t="s">
        <v>0</v>
      </c>
      <c r="B4" s="68" t="s">
        <v>6</v>
      </c>
      <c r="C4" s="68" t="s">
        <v>219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211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workbookViewId="0"/>
  </sheetViews>
  <sheetFormatPr defaultRowHeight="15"/>
  <sheetData>
    <row r="1" spans="1:5">
      <c r="A1" s="68" t="s">
        <v>212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218</v>
      </c>
    </row>
    <row r="4" spans="1:5">
      <c r="A4" s="68" t="s">
        <v>0</v>
      </c>
      <c r="B4" s="68" t="s">
        <v>6</v>
      </c>
      <c r="C4" s="68" t="s">
        <v>219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211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28"/>
  <sheetViews>
    <sheetView workbookViewId="0"/>
  </sheetViews>
  <sheetFormatPr defaultRowHeight="15"/>
  <sheetData>
    <row r="1" spans="1:32">
      <c r="A1" s="68" t="s">
        <v>213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1">
      <c r="A17" s="68" t="s">
        <v>7</v>
      </c>
    </row>
    <row r="18" spans="1:41">
      <c r="A18" s="68" t="s">
        <v>7</v>
      </c>
    </row>
    <row r="21" spans="1:41">
      <c r="K21" s="68" t="s">
        <v>76</v>
      </c>
    </row>
    <row r="23" spans="1:41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1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132</v>
      </c>
      <c r="N24" s="68" t="s">
        <v>133</v>
      </c>
      <c r="O24" s="68" t="s">
        <v>134</v>
      </c>
      <c r="P24" s="68" t="s">
        <v>135</v>
      </c>
      <c r="R24" s="68" t="s">
        <v>136</v>
      </c>
      <c r="S24" s="68" t="s">
        <v>137</v>
      </c>
      <c r="T24" s="68" t="s">
        <v>138</v>
      </c>
      <c r="U24" s="68" t="s">
        <v>139</v>
      </c>
      <c r="V24" s="68" t="s">
        <v>140</v>
      </c>
      <c r="W24" s="68" t="s">
        <v>141</v>
      </c>
      <c r="X24" s="68" t="s">
        <v>142</v>
      </c>
      <c r="Y24" s="68" t="s">
        <v>143</v>
      </c>
      <c r="Z24" s="68" t="s">
        <v>144</v>
      </c>
      <c r="AA24" s="68" t="s">
        <v>145</v>
      </c>
      <c r="AB24" s="68" t="s">
        <v>146</v>
      </c>
      <c r="AC24" s="68" t="s">
        <v>147</v>
      </c>
      <c r="AD24" s="68" t="s">
        <v>148</v>
      </c>
      <c r="AE24" s="68" t="s">
        <v>147</v>
      </c>
      <c r="AF24" s="68" t="s">
        <v>96</v>
      </c>
      <c r="AG24" s="68" t="s">
        <v>149</v>
      </c>
      <c r="AH24" s="68" t="s">
        <v>95</v>
      </c>
      <c r="AI24" s="68" t="s">
        <v>97</v>
      </c>
      <c r="AJ24" s="68" t="s">
        <v>150</v>
      </c>
      <c r="AK24" s="68" t="s">
        <v>151</v>
      </c>
      <c r="AL24" s="68" t="s">
        <v>152</v>
      </c>
      <c r="AM24" s="68" t="s">
        <v>153</v>
      </c>
      <c r="AN24" s="68" t="s">
        <v>154</v>
      </c>
      <c r="AO24" s="68" t="s">
        <v>155</v>
      </c>
    </row>
    <row r="25" spans="1:41">
      <c r="B25" s="68" t="s">
        <v>156</v>
      </c>
      <c r="C25" s="68" t="s">
        <v>49</v>
      </c>
      <c r="E25" s="68" t="s">
        <v>157</v>
      </c>
      <c r="K25" s="68" t="s">
        <v>158</v>
      </c>
      <c r="L25" s="68" t="s">
        <v>159</v>
      </c>
      <c r="O25" s="68" t="s">
        <v>160</v>
      </c>
      <c r="R25" s="68" t="s">
        <v>161</v>
      </c>
      <c r="S25" s="68" t="s">
        <v>162</v>
      </c>
      <c r="T25" s="68" t="s">
        <v>163</v>
      </c>
      <c r="U25" s="68" t="s">
        <v>164</v>
      </c>
      <c r="X25" s="68" t="s">
        <v>163</v>
      </c>
      <c r="Y25" s="68" t="s">
        <v>165</v>
      </c>
      <c r="Z25" s="68" t="s">
        <v>166</v>
      </c>
      <c r="AA25" s="68" t="s">
        <v>167</v>
      </c>
      <c r="AB25" s="68" t="s">
        <v>168</v>
      </c>
      <c r="AC25" s="68" t="s">
        <v>169</v>
      </c>
      <c r="AD25" s="68" t="s">
        <v>170</v>
      </c>
      <c r="AE25" s="68" t="s">
        <v>171</v>
      </c>
      <c r="AF25" s="68" t="s">
        <v>172</v>
      </c>
      <c r="AG25" s="68" t="s">
        <v>173</v>
      </c>
    </row>
    <row r="26" spans="1:41">
      <c r="B26" s="68" t="s">
        <v>174</v>
      </c>
      <c r="C26" s="68" t="s">
        <v>50</v>
      </c>
      <c r="E26" s="68" t="s">
        <v>175</v>
      </c>
      <c r="K26" s="68" t="s">
        <v>176</v>
      </c>
      <c r="L26" s="68" t="s">
        <v>177</v>
      </c>
      <c r="O26" s="68" t="s">
        <v>178</v>
      </c>
      <c r="R26" s="68" t="s">
        <v>179</v>
      </c>
      <c r="S26" s="68" t="s">
        <v>180</v>
      </c>
      <c r="T26" s="68" t="s">
        <v>181</v>
      </c>
      <c r="U26" s="68" t="s">
        <v>182</v>
      </c>
      <c r="X26" s="68" t="s">
        <v>181</v>
      </c>
      <c r="Y26" s="68" t="s">
        <v>183</v>
      </c>
      <c r="Z26" s="68" t="s">
        <v>184</v>
      </c>
      <c r="AA26" s="68" t="s">
        <v>185</v>
      </c>
      <c r="AB26" s="68" t="s">
        <v>186</v>
      </c>
      <c r="AC26" s="68" t="s">
        <v>187</v>
      </c>
      <c r="AD26" s="68" t="s">
        <v>188</v>
      </c>
      <c r="AE26" s="68" t="s">
        <v>189</v>
      </c>
      <c r="AF26" s="68" t="s">
        <v>190</v>
      </c>
      <c r="AG26" s="68" t="s">
        <v>191</v>
      </c>
    </row>
    <row r="28" spans="1:41">
      <c r="AB28" s="68" t="s">
        <v>192</v>
      </c>
      <c r="AC28" s="68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28"/>
  <sheetViews>
    <sheetView workbookViewId="0"/>
  </sheetViews>
  <sheetFormatPr defaultRowHeight="15"/>
  <sheetData>
    <row r="1" spans="1:32">
      <c r="A1" s="68" t="s">
        <v>213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1">
      <c r="A17" s="68" t="s">
        <v>7</v>
      </c>
    </row>
    <row r="18" spans="1:41">
      <c r="A18" s="68" t="s">
        <v>7</v>
      </c>
    </row>
    <row r="21" spans="1:41">
      <c r="K21" s="68" t="s">
        <v>76</v>
      </c>
    </row>
    <row r="23" spans="1:41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1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132</v>
      </c>
      <c r="N24" s="68" t="s">
        <v>133</v>
      </c>
      <c r="O24" s="68" t="s">
        <v>134</v>
      </c>
      <c r="P24" s="68" t="s">
        <v>135</v>
      </c>
      <c r="R24" s="68" t="s">
        <v>136</v>
      </c>
      <c r="S24" s="68" t="s">
        <v>137</v>
      </c>
      <c r="T24" s="68" t="s">
        <v>138</v>
      </c>
      <c r="U24" s="68" t="s">
        <v>139</v>
      </c>
      <c r="V24" s="68" t="s">
        <v>140</v>
      </c>
      <c r="W24" s="68" t="s">
        <v>141</v>
      </c>
      <c r="X24" s="68" t="s">
        <v>142</v>
      </c>
      <c r="Y24" s="68" t="s">
        <v>143</v>
      </c>
      <c r="Z24" s="68" t="s">
        <v>144</v>
      </c>
      <c r="AA24" s="68" t="s">
        <v>145</v>
      </c>
      <c r="AB24" s="68" t="s">
        <v>146</v>
      </c>
      <c r="AC24" s="68" t="s">
        <v>147</v>
      </c>
      <c r="AD24" s="68" t="s">
        <v>148</v>
      </c>
      <c r="AE24" s="68" t="s">
        <v>147</v>
      </c>
      <c r="AF24" s="68" t="s">
        <v>96</v>
      </c>
      <c r="AG24" s="68" t="s">
        <v>149</v>
      </c>
      <c r="AH24" s="68" t="s">
        <v>95</v>
      </c>
      <c r="AI24" s="68" t="s">
        <v>97</v>
      </c>
      <c r="AJ24" s="68" t="s">
        <v>150</v>
      </c>
      <c r="AK24" s="68" t="s">
        <v>151</v>
      </c>
      <c r="AL24" s="68" t="s">
        <v>152</v>
      </c>
      <c r="AM24" s="68" t="s">
        <v>153</v>
      </c>
      <c r="AN24" s="68" t="s">
        <v>154</v>
      </c>
      <c r="AO24" s="68" t="s">
        <v>155</v>
      </c>
    </row>
    <row r="25" spans="1:41">
      <c r="B25" s="68" t="s">
        <v>156</v>
      </c>
      <c r="C25" s="68" t="s">
        <v>49</v>
      </c>
      <c r="E25" s="68" t="s">
        <v>157</v>
      </c>
      <c r="K25" s="68" t="s">
        <v>158</v>
      </c>
      <c r="L25" s="68" t="s">
        <v>159</v>
      </c>
      <c r="O25" s="68" t="s">
        <v>160</v>
      </c>
      <c r="R25" s="68" t="s">
        <v>161</v>
      </c>
      <c r="S25" s="68" t="s">
        <v>162</v>
      </c>
      <c r="T25" s="68" t="s">
        <v>163</v>
      </c>
      <c r="U25" s="68" t="s">
        <v>164</v>
      </c>
      <c r="X25" s="68" t="s">
        <v>163</v>
      </c>
      <c r="Y25" s="68" t="s">
        <v>165</v>
      </c>
      <c r="Z25" s="68" t="s">
        <v>166</v>
      </c>
      <c r="AA25" s="68" t="s">
        <v>167</v>
      </c>
      <c r="AB25" s="68" t="s">
        <v>168</v>
      </c>
      <c r="AC25" s="68" t="s">
        <v>169</v>
      </c>
      <c r="AD25" s="68" t="s">
        <v>170</v>
      </c>
      <c r="AE25" s="68" t="s">
        <v>171</v>
      </c>
      <c r="AF25" s="68" t="s">
        <v>172</v>
      </c>
      <c r="AG25" s="68" t="s">
        <v>173</v>
      </c>
    </row>
    <row r="26" spans="1:41">
      <c r="B26" s="68" t="s">
        <v>174</v>
      </c>
      <c r="C26" s="68" t="s">
        <v>50</v>
      </c>
      <c r="E26" s="68" t="s">
        <v>175</v>
      </c>
      <c r="K26" s="68" t="s">
        <v>176</v>
      </c>
      <c r="L26" s="68" t="s">
        <v>177</v>
      </c>
      <c r="O26" s="68" t="s">
        <v>178</v>
      </c>
      <c r="R26" s="68" t="s">
        <v>179</v>
      </c>
      <c r="S26" s="68" t="s">
        <v>180</v>
      </c>
      <c r="T26" s="68" t="s">
        <v>181</v>
      </c>
      <c r="U26" s="68" t="s">
        <v>182</v>
      </c>
      <c r="X26" s="68" t="s">
        <v>181</v>
      </c>
      <c r="Y26" s="68" t="s">
        <v>183</v>
      </c>
      <c r="Z26" s="68" t="s">
        <v>184</v>
      </c>
      <c r="AA26" s="68" t="s">
        <v>185</v>
      </c>
      <c r="AB26" s="68" t="s">
        <v>186</v>
      </c>
      <c r="AC26" s="68" t="s">
        <v>187</v>
      </c>
      <c r="AD26" s="68" t="s">
        <v>188</v>
      </c>
      <c r="AE26" s="68" t="s">
        <v>189</v>
      </c>
      <c r="AF26" s="68" t="s">
        <v>190</v>
      </c>
      <c r="AG26" s="68" t="s">
        <v>191</v>
      </c>
    </row>
    <row r="28" spans="1:41">
      <c r="AB28" s="68" t="s">
        <v>192</v>
      </c>
      <c r="AC28" s="68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18F0-F49A-4550-A480-1962BF45C2AF}">
  <dimension ref="A1:E26"/>
  <sheetViews>
    <sheetView workbookViewId="0"/>
  </sheetViews>
  <sheetFormatPr defaultRowHeight="15"/>
  <sheetData>
    <row r="1" spans="1:5">
      <c r="A1" s="68" t="s">
        <v>215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218</v>
      </c>
    </row>
    <row r="4" spans="1:5">
      <c r="A4" s="68" t="s">
        <v>0</v>
      </c>
      <c r="B4" s="68" t="s">
        <v>6</v>
      </c>
      <c r="C4" s="68" t="s">
        <v>219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211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CF76-0CF1-4C6A-AE17-1E75616E1894}">
  <dimension ref="A1:AP33"/>
  <sheetViews>
    <sheetView workbookViewId="0"/>
  </sheetViews>
  <sheetFormatPr defaultRowHeight="15"/>
  <sheetData>
    <row r="1" spans="1:32">
      <c r="A1" s="68" t="s">
        <v>217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220</v>
      </c>
      <c r="N24" s="68" t="s">
        <v>221</v>
      </c>
      <c r="O24" s="68" t="s">
        <v>222</v>
      </c>
      <c r="P24" s="68" t="s">
        <v>223</v>
      </c>
      <c r="R24" s="68" t="s">
        <v>224</v>
      </c>
      <c r="S24" s="68" t="s">
        <v>225</v>
      </c>
      <c r="T24" s="68" t="s">
        <v>226</v>
      </c>
      <c r="U24" s="68" t="s">
        <v>227</v>
      </c>
      <c r="V24" s="68" t="s">
        <v>228</v>
      </c>
      <c r="W24" s="68" t="s">
        <v>141</v>
      </c>
      <c r="X24" s="68" t="s">
        <v>229</v>
      </c>
      <c r="Y24" s="68" t="s">
        <v>230</v>
      </c>
      <c r="Z24" s="68" t="s">
        <v>231</v>
      </c>
      <c r="AA24" s="68" t="s">
        <v>232</v>
      </c>
      <c r="AB24" s="68" t="s">
        <v>146</v>
      </c>
      <c r="AC24" s="68" t="s">
        <v>233</v>
      </c>
      <c r="AD24" s="68" t="s">
        <v>234</v>
      </c>
      <c r="AE24" s="68" t="s">
        <v>233</v>
      </c>
      <c r="AF24" s="68" t="s">
        <v>96</v>
      </c>
      <c r="AG24" s="68" t="s">
        <v>235</v>
      </c>
      <c r="AH24" s="68" t="s">
        <v>95</v>
      </c>
      <c r="AI24" s="68" t="s">
        <v>97</v>
      </c>
      <c r="AJ24" s="68" t="s">
        <v>236</v>
      </c>
      <c r="AK24" s="68" t="s">
        <v>237</v>
      </c>
      <c r="AL24" s="68" t="s">
        <v>238</v>
      </c>
      <c r="AM24" s="68" t="s">
        <v>239</v>
      </c>
      <c r="AN24" s="68" t="s">
        <v>240</v>
      </c>
      <c r="AO24" s="68" t="s">
        <v>241</v>
      </c>
      <c r="AP24" s="68" t="s">
        <v>210</v>
      </c>
    </row>
    <row r="25" spans="1:42">
      <c r="A25" s="68" t="s">
        <v>194</v>
      </c>
      <c r="B25" s="68" t="s">
        <v>156</v>
      </c>
      <c r="C25" s="68" t="s">
        <v>48</v>
      </c>
      <c r="E25" s="68" t="s">
        <v>242</v>
      </c>
      <c r="K25" s="68" t="s">
        <v>195</v>
      </c>
      <c r="L25" s="68" t="s">
        <v>196</v>
      </c>
      <c r="M25" s="68" t="s">
        <v>243</v>
      </c>
      <c r="N25" s="68" t="s">
        <v>244</v>
      </c>
      <c r="O25" s="68" t="s">
        <v>245</v>
      </c>
      <c r="P25" s="68" t="s">
        <v>246</v>
      </c>
      <c r="R25" s="68" t="s">
        <v>247</v>
      </c>
      <c r="S25" s="68" t="s">
        <v>248</v>
      </c>
      <c r="T25" s="68" t="s">
        <v>249</v>
      </c>
      <c r="U25" s="68" t="s">
        <v>250</v>
      </c>
      <c r="V25" s="68" t="s">
        <v>251</v>
      </c>
      <c r="W25" s="68" t="s">
        <v>197</v>
      </c>
      <c r="X25" s="68" t="s">
        <v>252</v>
      </c>
      <c r="Y25" s="68" t="s">
        <v>253</v>
      </c>
      <c r="Z25" s="68" t="s">
        <v>254</v>
      </c>
      <c r="AA25" s="68" t="s">
        <v>255</v>
      </c>
      <c r="AB25" s="68" t="s">
        <v>168</v>
      </c>
      <c r="AC25" s="68" t="s">
        <v>256</v>
      </c>
      <c r="AD25" s="68" t="s">
        <v>257</v>
      </c>
      <c r="AE25" s="68" t="s">
        <v>256</v>
      </c>
      <c r="AF25" s="68" t="s">
        <v>96</v>
      </c>
      <c r="AG25" s="68" t="s">
        <v>258</v>
      </c>
      <c r="AH25" s="68" t="s">
        <v>95</v>
      </c>
      <c r="AI25" s="68" t="s">
        <v>97</v>
      </c>
      <c r="AJ25" s="68" t="s">
        <v>259</v>
      </c>
      <c r="AK25" s="68" t="s">
        <v>260</v>
      </c>
      <c r="AL25" s="68" t="s">
        <v>261</v>
      </c>
      <c r="AM25" s="68" t="s">
        <v>262</v>
      </c>
      <c r="AN25" s="68" t="s">
        <v>263</v>
      </c>
      <c r="AO25" s="68" t="s">
        <v>264</v>
      </c>
      <c r="AP25" s="68" t="s">
        <v>210</v>
      </c>
    </row>
    <row r="26" spans="1:42">
      <c r="A26" s="68" t="s">
        <v>194</v>
      </c>
      <c r="B26" s="68" t="s">
        <v>174</v>
      </c>
      <c r="C26" s="68" t="s">
        <v>48</v>
      </c>
      <c r="E26" s="68" t="s">
        <v>265</v>
      </c>
      <c r="K26" s="68" t="s">
        <v>198</v>
      </c>
      <c r="L26" s="68" t="s">
        <v>199</v>
      </c>
      <c r="M26" s="68" t="s">
        <v>266</v>
      </c>
      <c r="N26" s="68" t="s">
        <v>267</v>
      </c>
      <c r="O26" s="68" t="s">
        <v>268</v>
      </c>
      <c r="P26" s="68" t="s">
        <v>269</v>
      </c>
      <c r="R26" s="68" t="s">
        <v>270</v>
      </c>
      <c r="S26" s="68" t="s">
        <v>271</v>
      </c>
      <c r="T26" s="68" t="s">
        <v>272</v>
      </c>
      <c r="U26" s="68" t="s">
        <v>273</v>
      </c>
      <c r="V26" s="68" t="s">
        <v>274</v>
      </c>
      <c r="W26" s="68" t="s">
        <v>200</v>
      </c>
      <c r="X26" s="68" t="s">
        <v>275</v>
      </c>
      <c r="Y26" s="68" t="s">
        <v>276</v>
      </c>
      <c r="Z26" s="68" t="s">
        <v>277</v>
      </c>
      <c r="AA26" s="68" t="s">
        <v>278</v>
      </c>
      <c r="AB26" s="68" t="s">
        <v>186</v>
      </c>
      <c r="AC26" s="68" t="s">
        <v>279</v>
      </c>
      <c r="AD26" s="68" t="s">
        <v>280</v>
      </c>
      <c r="AE26" s="68" t="s">
        <v>279</v>
      </c>
      <c r="AF26" s="68" t="s">
        <v>96</v>
      </c>
      <c r="AG26" s="68" t="s">
        <v>281</v>
      </c>
      <c r="AH26" s="68" t="s">
        <v>95</v>
      </c>
      <c r="AI26" s="68" t="s">
        <v>97</v>
      </c>
      <c r="AJ26" s="68" t="s">
        <v>282</v>
      </c>
      <c r="AK26" s="68" t="s">
        <v>283</v>
      </c>
      <c r="AL26" s="68" t="s">
        <v>284</v>
      </c>
      <c r="AM26" s="68" t="s">
        <v>285</v>
      </c>
      <c r="AN26" s="68" t="s">
        <v>286</v>
      </c>
      <c r="AO26" s="68" t="s">
        <v>287</v>
      </c>
      <c r="AP26" s="68" t="s">
        <v>210</v>
      </c>
    </row>
    <row r="27" spans="1:42">
      <c r="A27" s="68" t="s">
        <v>194</v>
      </c>
      <c r="B27" s="68" t="s">
        <v>201</v>
      </c>
      <c r="C27" s="68" t="s">
        <v>48</v>
      </c>
      <c r="E27" s="68" t="s">
        <v>288</v>
      </c>
      <c r="K27" s="68" t="s">
        <v>202</v>
      </c>
      <c r="L27" s="68" t="s">
        <v>203</v>
      </c>
      <c r="M27" s="68" t="s">
        <v>289</v>
      </c>
      <c r="N27" s="68" t="s">
        <v>290</v>
      </c>
      <c r="O27" s="68" t="s">
        <v>291</v>
      </c>
      <c r="P27" s="68" t="s">
        <v>292</v>
      </c>
      <c r="R27" s="68" t="s">
        <v>293</v>
      </c>
      <c r="S27" s="68" t="s">
        <v>294</v>
      </c>
      <c r="T27" s="68" t="s">
        <v>295</v>
      </c>
      <c r="U27" s="68" t="s">
        <v>296</v>
      </c>
      <c r="V27" s="68" t="s">
        <v>297</v>
      </c>
      <c r="W27" s="68" t="s">
        <v>204</v>
      </c>
      <c r="X27" s="68" t="s">
        <v>298</v>
      </c>
      <c r="Y27" s="68" t="s">
        <v>299</v>
      </c>
      <c r="Z27" s="68" t="s">
        <v>300</v>
      </c>
      <c r="AA27" s="68" t="s">
        <v>301</v>
      </c>
      <c r="AB27" s="68" t="s">
        <v>205</v>
      </c>
      <c r="AC27" s="68" t="s">
        <v>302</v>
      </c>
      <c r="AD27" s="68" t="s">
        <v>303</v>
      </c>
      <c r="AE27" s="68" t="s">
        <v>302</v>
      </c>
      <c r="AF27" s="68" t="s">
        <v>96</v>
      </c>
      <c r="AG27" s="68" t="s">
        <v>304</v>
      </c>
      <c r="AH27" s="68" t="s">
        <v>95</v>
      </c>
      <c r="AI27" s="68" t="s">
        <v>97</v>
      </c>
      <c r="AJ27" s="68" t="s">
        <v>305</v>
      </c>
      <c r="AK27" s="68" t="s">
        <v>306</v>
      </c>
      <c r="AL27" s="68" t="s">
        <v>307</v>
      </c>
      <c r="AM27" s="68" t="s">
        <v>308</v>
      </c>
      <c r="AN27" s="68" t="s">
        <v>309</v>
      </c>
      <c r="AO27" s="68" t="s">
        <v>310</v>
      </c>
      <c r="AP27" s="68" t="s">
        <v>210</v>
      </c>
    </row>
    <row r="28" spans="1:42">
      <c r="A28" s="68" t="s">
        <v>194</v>
      </c>
      <c r="B28" s="68" t="s">
        <v>206</v>
      </c>
      <c r="C28" s="68" t="s">
        <v>48</v>
      </c>
      <c r="E28" s="68" t="s">
        <v>311</v>
      </c>
      <c r="K28" s="68" t="s">
        <v>312</v>
      </c>
      <c r="L28" s="68" t="s">
        <v>313</v>
      </c>
      <c r="M28" s="68" t="s">
        <v>314</v>
      </c>
      <c r="N28" s="68" t="s">
        <v>315</v>
      </c>
      <c r="O28" s="68" t="s">
        <v>316</v>
      </c>
      <c r="P28" s="68" t="s">
        <v>317</v>
      </c>
      <c r="R28" s="68" t="s">
        <v>318</v>
      </c>
      <c r="S28" s="68" t="s">
        <v>319</v>
      </c>
      <c r="T28" s="68" t="s">
        <v>320</v>
      </c>
      <c r="U28" s="68" t="s">
        <v>321</v>
      </c>
      <c r="V28" s="68" t="s">
        <v>322</v>
      </c>
      <c r="W28" s="68" t="s">
        <v>323</v>
      </c>
      <c r="X28" s="68" t="s">
        <v>324</v>
      </c>
      <c r="Y28" s="68" t="s">
        <v>325</v>
      </c>
      <c r="Z28" s="68" t="s">
        <v>326</v>
      </c>
      <c r="AA28" s="68" t="s">
        <v>327</v>
      </c>
      <c r="AB28" s="68" t="s">
        <v>207</v>
      </c>
      <c r="AC28" s="68" t="s">
        <v>328</v>
      </c>
      <c r="AD28" s="68" t="s">
        <v>329</v>
      </c>
      <c r="AE28" s="68" t="s">
        <v>328</v>
      </c>
      <c r="AF28" s="68" t="s">
        <v>96</v>
      </c>
      <c r="AG28" s="68" t="s">
        <v>330</v>
      </c>
      <c r="AH28" s="68" t="s">
        <v>95</v>
      </c>
      <c r="AI28" s="68" t="s">
        <v>97</v>
      </c>
      <c r="AJ28" s="68" t="s">
        <v>331</v>
      </c>
      <c r="AK28" s="68" t="s">
        <v>332</v>
      </c>
      <c r="AL28" s="68" t="s">
        <v>333</v>
      </c>
      <c r="AM28" s="68" t="s">
        <v>334</v>
      </c>
      <c r="AN28" s="68" t="s">
        <v>335</v>
      </c>
      <c r="AO28" s="68" t="s">
        <v>336</v>
      </c>
      <c r="AP28" s="68" t="s">
        <v>210</v>
      </c>
    </row>
    <row r="29" spans="1:42">
      <c r="A29" s="68" t="s">
        <v>194</v>
      </c>
      <c r="B29" s="68" t="s">
        <v>208</v>
      </c>
      <c r="C29" s="68" t="s">
        <v>48</v>
      </c>
      <c r="E29" s="68" t="s">
        <v>311</v>
      </c>
      <c r="K29" s="68" t="s">
        <v>337</v>
      </c>
      <c r="L29" s="68" t="s">
        <v>338</v>
      </c>
      <c r="M29" s="68" t="s">
        <v>339</v>
      </c>
      <c r="N29" s="68" t="s">
        <v>340</v>
      </c>
      <c r="O29" s="68" t="s">
        <v>341</v>
      </c>
      <c r="P29" s="68" t="s">
        <v>342</v>
      </c>
      <c r="R29" s="68" t="s">
        <v>343</v>
      </c>
      <c r="S29" s="68" t="s">
        <v>344</v>
      </c>
      <c r="T29" s="68" t="s">
        <v>345</v>
      </c>
      <c r="U29" s="68" t="s">
        <v>346</v>
      </c>
      <c r="V29" s="68" t="s">
        <v>347</v>
      </c>
      <c r="W29" s="68" t="s">
        <v>348</v>
      </c>
      <c r="X29" s="68" t="s">
        <v>349</v>
      </c>
      <c r="Y29" s="68" t="s">
        <v>350</v>
      </c>
      <c r="Z29" s="68" t="s">
        <v>351</v>
      </c>
      <c r="AA29" s="68" t="s">
        <v>352</v>
      </c>
      <c r="AB29" s="68" t="s">
        <v>209</v>
      </c>
      <c r="AC29" s="68" t="s">
        <v>353</v>
      </c>
      <c r="AD29" s="68" t="s">
        <v>354</v>
      </c>
      <c r="AE29" s="68" t="s">
        <v>353</v>
      </c>
      <c r="AF29" s="68" t="s">
        <v>96</v>
      </c>
      <c r="AG29" s="68" t="s">
        <v>355</v>
      </c>
      <c r="AH29" s="68" t="s">
        <v>95</v>
      </c>
      <c r="AI29" s="68" t="s">
        <v>97</v>
      </c>
      <c r="AJ29" s="68" t="s">
        <v>356</v>
      </c>
      <c r="AK29" s="68" t="s">
        <v>357</v>
      </c>
      <c r="AL29" s="68" t="s">
        <v>358</v>
      </c>
      <c r="AM29" s="68" t="s">
        <v>359</v>
      </c>
      <c r="AN29" s="68" t="s">
        <v>360</v>
      </c>
      <c r="AO29" s="68" t="s">
        <v>361</v>
      </c>
      <c r="AP29" s="68" t="s">
        <v>210</v>
      </c>
    </row>
    <row r="30" spans="1:42">
      <c r="B30" s="68" t="s">
        <v>362</v>
      </c>
      <c r="C30" s="68" t="s">
        <v>49</v>
      </c>
      <c r="E30" s="68" t="s">
        <v>157</v>
      </c>
      <c r="K30" s="68" t="s">
        <v>363</v>
      </c>
      <c r="L30" s="68" t="s">
        <v>364</v>
      </c>
      <c r="O30" s="68" t="s">
        <v>365</v>
      </c>
      <c r="R30" s="68" t="s">
        <v>366</v>
      </c>
      <c r="S30" s="68" t="s">
        <v>367</v>
      </c>
      <c r="T30" s="68" t="s">
        <v>368</v>
      </c>
      <c r="U30" s="68" t="s">
        <v>369</v>
      </c>
      <c r="X30" s="68" t="s">
        <v>368</v>
      </c>
      <c r="Y30" s="68" t="s">
        <v>370</v>
      </c>
      <c r="Z30" s="68" t="s">
        <v>371</v>
      </c>
      <c r="AA30" s="68" t="s">
        <v>372</v>
      </c>
      <c r="AB30" s="68" t="s">
        <v>373</v>
      </c>
      <c r="AC30" s="68" t="s">
        <v>374</v>
      </c>
      <c r="AD30" s="68" t="s">
        <v>375</v>
      </c>
      <c r="AE30" s="68" t="s">
        <v>376</v>
      </c>
      <c r="AF30" s="68" t="s">
        <v>377</v>
      </c>
      <c r="AG30" s="68" t="s">
        <v>378</v>
      </c>
    </row>
    <row r="31" spans="1:42">
      <c r="B31" s="68" t="s">
        <v>379</v>
      </c>
      <c r="C31" s="68" t="s">
        <v>50</v>
      </c>
      <c r="E31" s="68" t="s">
        <v>175</v>
      </c>
      <c r="K31" s="68" t="s">
        <v>380</v>
      </c>
      <c r="L31" s="68" t="s">
        <v>381</v>
      </c>
      <c r="O31" s="68" t="s">
        <v>382</v>
      </c>
      <c r="R31" s="68" t="s">
        <v>383</v>
      </c>
      <c r="S31" s="68" t="s">
        <v>384</v>
      </c>
      <c r="T31" s="68" t="s">
        <v>385</v>
      </c>
      <c r="U31" s="68" t="s">
        <v>386</v>
      </c>
      <c r="X31" s="68" t="s">
        <v>385</v>
      </c>
      <c r="Y31" s="68" t="s">
        <v>387</v>
      </c>
      <c r="Z31" s="68" t="s">
        <v>388</v>
      </c>
      <c r="AA31" s="68" t="s">
        <v>389</v>
      </c>
      <c r="AB31" s="68" t="s">
        <v>390</v>
      </c>
      <c r="AC31" s="68" t="s">
        <v>391</v>
      </c>
      <c r="AD31" s="68" t="s">
        <v>392</v>
      </c>
      <c r="AE31" s="68" t="s">
        <v>393</v>
      </c>
      <c r="AF31" s="68" t="s">
        <v>394</v>
      </c>
      <c r="AG31" s="68" t="s">
        <v>395</v>
      </c>
    </row>
    <row r="33" spans="28:29">
      <c r="AB33" s="68" t="s">
        <v>396</v>
      </c>
      <c r="AC33" s="68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2025-01-04T14:18:32Z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