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\2024\"/>
    </mc:Choice>
  </mc:AlternateContent>
  <xr:revisionPtr revIDLastSave="0" documentId="8_{8B47C9EF-6690-48A3-91B7-FECFA85DB6FA}" xr6:coauthVersionLast="47" xr6:coauthVersionMax="47" xr10:uidLastSave="{00000000-0000-0000-0000-000000000000}"/>
  <bookViews>
    <workbookView xWindow="-120" yWindow="-120" windowWidth="38640" windowHeight="21240" firstSheet="1" activeTab="1" xr2:uid="{00000000-000D-0000-FFFF-FFFF00000000}"/>
  </bookViews>
  <sheets>
    <sheet name="Option" sheetId="1" state="hidden" r:id="rId1"/>
    <sheet name="Data" sheetId="2" r:id="rId2"/>
    <sheet name="Sheet2" sheetId="143" r:id="rId3"/>
    <sheet name="Sheet1" sheetId="4" r:id="rId4"/>
    <sheet name="Sheet3" sheetId="158" state="veryHidden" r:id="rId5"/>
    <sheet name="Sheet4" sheetId="159" state="veryHidden" r:id="rId6"/>
    <sheet name="Sheet5" sheetId="160" state="veryHidden" r:id="rId7"/>
    <sheet name="Sheet6" sheetId="161" state="veryHidden" r:id="rId8"/>
    <sheet name="Sheet7" sheetId="164" state="veryHidden" r:id="rId9"/>
    <sheet name="Sheet8" sheetId="165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Q24" i="2"/>
  <c r="R24" i="2"/>
  <c r="S24" i="2"/>
  <c r="U24" i="2"/>
  <c r="W24" i="2"/>
  <c r="X24" i="2"/>
  <c r="Y24" i="2"/>
  <c r="Z24" i="2"/>
  <c r="AB24" i="2"/>
  <c r="AC24" i="2"/>
  <c r="AE24" i="2"/>
  <c r="AH24" i="2"/>
  <c r="AK24" i="2"/>
  <c r="AL24" i="2"/>
  <c r="AP24" i="2"/>
  <c r="E25" i="2"/>
  <c r="K25" i="2"/>
  <c r="L25" i="2"/>
  <c r="O25" i="2"/>
  <c r="P25" i="2"/>
  <c r="Q25" i="2"/>
  <c r="R25" i="2"/>
  <c r="S25" i="2"/>
  <c r="U25" i="2"/>
  <c r="W25" i="2"/>
  <c r="X25" i="2"/>
  <c r="Y25" i="2"/>
  <c r="Z25" i="2"/>
  <c r="AB25" i="2"/>
  <c r="AC25" i="2"/>
  <c r="AE25" i="2"/>
  <c r="AH25" i="2"/>
  <c r="AK25" i="2"/>
  <c r="AL25" i="2"/>
  <c r="E26" i="2"/>
  <c r="K26" i="2"/>
  <c r="L26" i="2"/>
  <c r="O26" i="2"/>
  <c r="P26" i="2"/>
  <c r="Q26" i="2"/>
  <c r="R26" i="2"/>
  <c r="S26" i="2"/>
  <c r="U26" i="2"/>
  <c r="W26" i="2"/>
  <c r="X26" i="2"/>
  <c r="Y26" i="2"/>
  <c r="Z26" i="2"/>
  <c r="AB26" i="2"/>
  <c r="AC26" i="2"/>
  <c r="AE26" i="2"/>
  <c r="AH26" i="2"/>
  <c r="AK26" i="2"/>
  <c r="AL26" i="2"/>
  <c r="E27" i="2"/>
  <c r="K27" i="2"/>
  <c r="L27" i="2"/>
  <c r="O27" i="2"/>
  <c r="P27" i="2"/>
  <c r="Q27" i="2"/>
  <c r="R27" i="2"/>
  <c r="S27" i="2"/>
  <c r="U27" i="2"/>
  <c r="W27" i="2"/>
  <c r="X27" i="2"/>
  <c r="Y27" i="2"/>
  <c r="Z27" i="2"/>
  <c r="AB27" i="2"/>
  <c r="AC27" i="2"/>
  <c r="AE27" i="2"/>
  <c r="AH27" i="2"/>
  <c r="AK27" i="2"/>
  <c r="AL27" i="2"/>
  <c r="E28" i="2"/>
  <c r="K28" i="2"/>
  <c r="L28" i="2"/>
  <c r="O28" i="2"/>
  <c r="P28" i="2"/>
  <c r="Q28" i="2"/>
  <c r="R28" i="2"/>
  <c r="S28" i="2"/>
  <c r="U28" i="2"/>
  <c r="W28" i="2"/>
  <c r="X28" i="2"/>
  <c r="Y28" i="2"/>
  <c r="Z28" i="2"/>
  <c r="AB28" i="2"/>
  <c r="AC28" i="2"/>
  <c r="AE28" i="2"/>
  <c r="AH28" i="2"/>
  <c r="AK28" i="2"/>
  <c r="AL28" i="2"/>
  <c r="E29" i="2"/>
  <c r="K29" i="2"/>
  <c r="L29" i="2"/>
  <c r="O29" i="2"/>
  <c r="P29" i="2"/>
  <c r="Q29" i="2"/>
  <c r="R29" i="2"/>
  <c r="S29" i="2"/>
  <c r="U29" i="2"/>
  <c r="W29" i="2"/>
  <c r="X29" i="2"/>
  <c r="Y29" i="2"/>
  <c r="Z29" i="2"/>
  <c r="AB29" i="2"/>
  <c r="AC29" i="2"/>
  <c r="AE29" i="2"/>
  <c r="AH29" i="2"/>
  <c r="AK29" i="2"/>
  <c r="AL29" i="2"/>
  <c r="E30" i="2"/>
  <c r="K30" i="2"/>
  <c r="L30" i="2"/>
  <c r="O30" i="2"/>
  <c r="P30" i="2"/>
  <c r="Q30" i="2"/>
  <c r="R30" i="2"/>
  <c r="S30" i="2"/>
  <c r="U30" i="2"/>
  <c r="W30" i="2"/>
  <c r="X30" i="2"/>
  <c r="Y30" i="2"/>
  <c r="Z30" i="2"/>
  <c r="AB30" i="2"/>
  <c r="AC30" i="2"/>
  <c r="AE30" i="2"/>
  <c r="AH30" i="2"/>
  <c r="AK30" i="2"/>
  <c r="AL30" i="2"/>
  <c r="E31" i="2"/>
  <c r="K31" i="2"/>
  <c r="L31" i="2"/>
  <c r="O31" i="2"/>
  <c r="P31" i="2"/>
  <c r="Q31" i="2"/>
  <c r="R31" i="2"/>
  <c r="S31" i="2"/>
  <c r="U31" i="2"/>
  <c r="W31" i="2"/>
  <c r="X31" i="2"/>
  <c r="Y31" i="2"/>
  <c r="Z31" i="2"/>
  <c r="AB31" i="2"/>
  <c r="AC31" i="2"/>
  <c r="AE31" i="2"/>
  <c r="AH31" i="2"/>
  <c r="AK31" i="2"/>
  <c r="AL31" i="2"/>
  <c r="E32" i="2"/>
  <c r="K32" i="2"/>
  <c r="L32" i="2"/>
  <c r="O32" i="2"/>
  <c r="P32" i="2"/>
  <c r="Q32" i="2"/>
  <c r="R32" i="2"/>
  <c r="S32" i="2"/>
  <c r="U32" i="2"/>
  <c r="W32" i="2"/>
  <c r="X32" i="2"/>
  <c r="Y32" i="2"/>
  <c r="Z32" i="2"/>
  <c r="AB32" i="2"/>
  <c r="AC32" i="2"/>
  <c r="AE32" i="2"/>
  <c r="AH32" i="2"/>
  <c r="AK32" i="2"/>
  <c r="AL32" i="2"/>
  <c r="E33" i="2"/>
  <c r="K33" i="2"/>
  <c r="L33" i="2"/>
  <c r="O33" i="2"/>
  <c r="P33" i="2"/>
  <c r="Q33" i="2"/>
  <c r="R33" i="2"/>
  <c r="S33" i="2"/>
  <c r="U33" i="2"/>
  <c r="W33" i="2"/>
  <c r="X33" i="2"/>
  <c r="Y33" i="2"/>
  <c r="Z33" i="2"/>
  <c r="AB33" i="2"/>
  <c r="AC33" i="2"/>
  <c r="AE33" i="2"/>
  <c r="AH33" i="2"/>
  <c r="AK33" i="2"/>
  <c r="AL33" i="2"/>
  <c r="E34" i="2"/>
  <c r="K34" i="2"/>
  <c r="L34" i="2"/>
  <c r="O34" i="2"/>
  <c r="P34" i="2"/>
  <c r="Q34" i="2"/>
  <c r="R34" i="2"/>
  <c r="S34" i="2"/>
  <c r="U34" i="2"/>
  <c r="W34" i="2"/>
  <c r="X34" i="2"/>
  <c r="Y34" i="2"/>
  <c r="Z34" i="2"/>
  <c r="AB34" i="2"/>
  <c r="AC34" i="2"/>
  <c r="AE34" i="2"/>
  <c r="AH34" i="2"/>
  <c r="AK34" i="2"/>
  <c r="AL34" i="2"/>
  <c r="E35" i="2"/>
  <c r="K35" i="2"/>
  <c r="L35" i="2"/>
  <c r="O35" i="2"/>
  <c r="P35" i="2"/>
  <c r="Q35" i="2"/>
  <c r="R35" i="2"/>
  <c r="S35" i="2"/>
  <c r="U35" i="2"/>
  <c r="W35" i="2"/>
  <c r="X35" i="2"/>
  <c r="Y35" i="2"/>
  <c r="Z35" i="2"/>
  <c r="AB35" i="2"/>
  <c r="AC35" i="2"/>
  <c r="AE35" i="2"/>
  <c r="AH35" i="2"/>
  <c r="AK35" i="2"/>
  <c r="AL35" i="2"/>
  <c r="E36" i="2"/>
  <c r="K36" i="2"/>
  <c r="L36" i="2"/>
  <c r="O36" i="2"/>
  <c r="P36" i="2"/>
  <c r="Q36" i="2"/>
  <c r="R36" i="2"/>
  <c r="S36" i="2"/>
  <c r="U36" i="2"/>
  <c r="W36" i="2"/>
  <c r="X36" i="2"/>
  <c r="Y36" i="2"/>
  <c r="Z36" i="2"/>
  <c r="AB36" i="2"/>
  <c r="AC36" i="2"/>
  <c r="AE36" i="2"/>
  <c r="AH36" i="2"/>
  <c r="AK36" i="2"/>
  <c r="AL36" i="2"/>
  <c r="E37" i="2"/>
  <c r="K37" i="2"/>
  <c r="L37" i="2"/>
  <c r="O37" i="2"/>
  <c r="P37" i="2"/>
  <c r="Q37" i="2"/>
  <c r="R37" i="2"/>
  <c r="S37" i="2"/>
  <c r="U37" i="2"/>
  <c r="W37" i="2"/>
  <c r="X37" i="2"/>
  <c r="Y37" i="2"/>
  <c r="Z37" i="2"/>
  <c r="AB37" i="2"/>
  <c r="AC37" i="2"/>
  <c r="AE37" i="2"/>
  <c r="AH37" i="2"/>
  <c r="AK37" i="2"/>
  <c r="AL37" i="2"/>
  <c r="E38" i="2"/>
  <c r="M38" i="2"/>
  <c r="N38" i="2"/>
  <c r="O38" i="2"/>
  <c r="Q38" i="2"/>
  <c r="R38" i="2"/>
  <c r="T38" i="2"/>
  <c r="U38" i="2"/>
  <c r="X38" i="2"/>
  <c r="Y38" i="2"/>
  <c r="Z38" i="2"/>
  <c r="AA38" i="2"/>
  <c r="AB38" i="2"/>
  <c r="AC38" i="2"/>
  <c r="AD38" i="2"/>
  <c r="AH38" i="2"/>
  <c r="AL38" i="2"/>
  <c r="AM38" i="2"/>
  <c r="E39" i="2"/>
  <c r="M39" i="2"/>
  <c r="N39" i="2"/>
  <c r="O39" i="2"/>
  <c r="Q39" i="2"/>
  <c r="R39" i="2"/>
  <c r="T39" i="2"/>
  <c r="U39" i="2"/>
  <c r="X39" i="2"/>
  <c r="Y39" i="2"/>
  <c r="Z39" i="2"/>
  <c r="AA39" i="2"/>
  <c r="AC39" i="2" s="1"/>
  <c r="AB39" i="2"/>
  <c r="AD39" i="2"/>
  <c r="AL39" i="2"/>
  <c r="AM39" i="2"/>
  <c r="D5" i="1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E15" i="2"/>
  <c r="E14" i="2"/>
  <c r="H6" i="2"/>
  <c r="H5" i="2"/>
  <c r="H4" i="2"/>
  <c r="E2" i="2"/>
  <c r="D13" i="1"/>
  <c r="C13" i="1" s="1"/>
  <c r="E16" i="2" s="1"/>
  <c r="C12" i="1"/>
  <c r="C11" i="1"/>
  <c r="C10" i="1"/>
  <c r="E13" i="2" s="1"/>
  <c r="C5" i="1"/>
  <c r="E12" i="2" s="1"/>
  <c r="C4" i="1"/>
  <c r="C3" i="1"/>
  <c r="C9" i="1" s="1"/>
  <c r="E11" i="2" s="1"/>
  <c r="D6" i="2" l="1"/>
  <c r="D5" i="2"/>
  <c r="I5" i="2"/>
  <c r="D4" i="2"/>
  <c r="E4" i="2" s="1"/>
  <c r="I6" i="2"/>
  <c r="C8" i="1"/>
  <c r="E6" i="2"/>
  <c r="E5" i="2" l="1"/>
  <c r="B38" i="2"/>
  <c r="B24" i="2"/>
  <c r="B39" i="2"/>
  <c r="AC41" i="2"/>
  <c r="AD41" i="2"/>
</calcChain>
</file>

<file path=xl/sharedStrings.xml><?xml version="1.0" encoding="utf-8"?>
<sst xmlns="http://schemas.openxmlformats.org/spreadsheetml/2006/main" count="1412" uniqueCount="570">
  <si>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</si>
  <si>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</si>
  <si>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</si>
  <si>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</si>
  <si>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</si>
  <si>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</si>
  <si>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</si>
  <si>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</si>
  <si>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</si>
  <si>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</si>
  <si>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</si>
  <si>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</si>
  <si>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</si>
  <si>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</si>
  <si>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</si>
  <si>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</si>
  <si>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</si>
  <si>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</si>
  <si>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</si>
  <si>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</si>
  <si>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</si>
  <si>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</si>
  <si>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</si>
  <si>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</si>
  <si>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</si>
  <si>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</si>
  <si>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</si>
  <si>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</si>
  <si>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</si>
  <si>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</si>
  <si>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</si>
  <si>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</si>
  <si>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</si>
  <si>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</si>
  <si>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</si>
  <si>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</si>
  <si>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</si>
  <si>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</si>
  <si>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</si>
  <si>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</si>
  <si>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</si>
  <si>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</si>
  <si>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</si>
  <si>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</si>
  <si>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</si>
  <si>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</si>
  <si>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</si>
  <si>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</si>
  <si>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</si>
  <si>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</si>
  <si>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</si>
  <si>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</si>
  <si>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</si>
  <si>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</si>
  <si>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</si>
  <si>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</si>
  <si>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</si>
  <si>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</si>
  <si>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</si>
  <si>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</si>
  <si>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</si>
  <si>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</si>
  <si>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</si>
  <si>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</si>
  <si>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</si>
  <si>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</si>
  <si>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</si>
  <si>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</si>
  <si>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</si>
  <si>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</si>
  <si>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</si>
  <si>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</si>
  <si>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</si>
  <si>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</si>
  <si>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</si>
  <si>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</si>
  <si>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MOH &amp; IHIS Cluster</t>
  </si>
  <si>
    <t>Month</t>
  </si>
  <si>
    <t xml:space="preserve">Year </t>
  </si>
  <si>
    <t>PCN No</t>
  </si>
  <si>
    <t>PO Dt</t>
  </si>
  <si>
    <t>Date of Licenses</t>
  </si>
  <si>
    <t>Elapsed days for delivery</t>
  </si>
  <si>
    <t>Bulk Purchase Dis %</t>
  </si>
  <si>
    <t>PO Value</t>
  </si>
  <si>
    <t>Reseller</t>
  </si>
  <si>
    <t>Delivery Location</t>
  </si>
  <si>
    <t>Category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</si>
  <si>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</si>
  <si>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</si>
  <si>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</si>
  <si>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</si>
  <si>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</si>
  <si>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</si>
  <si>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Software Brand</t>
  </si>
  <si>
    <t>UIC</t>
  </si>
  <si>
    <t>Microsoft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</si>
  <si>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</si>
  <si>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</si>
  <si>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</si>
  <si>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</si>
  <si>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="'S7138270'"</t>
  </si>
  <si>
    <t>="'MS'"</t>
  </si>
  <si>
    <t>=$D$13</t>
  </si>
  <si>
    <t>Auto+Hide+HideSheet+Formulas=Sheet3,Sheet4+FormulasOnly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</si>
  <si>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</si>
  <si>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</si>
  <si>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</si>
  <si>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</si>
  <si>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</si>
  <si>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</si>
  <si>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</si>
  <si>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</si>
  <si>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</si>
  <si>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</si>
  <si>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</si>
  <si>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</si>
  <si>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</si>
  <si>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</si>
  <si>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</si>
  <si>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</si>
  <si>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=IF(M24="","Hide","Show")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</si>
  <si>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</si>
  <si>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</si>
  <si>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</si>
  <si>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=SUM(N24-T24)</t>
  </si>
  <si>
    <t>=IFERROR(AD24/AA24,0)</t>
  </si>
  <si>
    <t>=IF(M25="","Hide","Show")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</si>
  <si>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</si>
  <si>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=IFERROR(AD25/AA25,0)</t>
  </si>
  <si>
    <t>=IF(M26="","Hide","Show")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</si>
  <si>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</si>
  <si>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=IFERROR(AD26/AA26,0)</t>
  </si>
  <si>
    <t>=SUBTOTAL(9,AO24:AO27)</t>
  </si>
  <si>
    <t>=SUBTOTAL(9,AP24:AP27)</t>
  </si>
  <si>
    <t>Auto+Hide+Values+Formulas=Sheet5,Sheet6+FormulasOnly</t>
  </si>
  <si>
    <t>Auto</t>
  </si>
  <si>
    <t>Auto+Hide+HideSheet+Formulas=Sheet7,Sheet3,Sheet4</t>
  </si>
  <si>
    <t>Auto+Hide+HideSheet+Formulas=Sheet7,Sheet3,Sheet4+FormulasOnly</t>
  </si>
  <si>
    <t>Auto+Hide+Values+Formulas=Sheet8,Sheet5,Sheet6</t>
  </si>
  <si>
    <t>=MONTH(N25)</t>
  </si>
  <si>
    <t>=YEAR(N25)</t>
  </si>
  <si>
    <t>=SUM(N25-T25)</t>
  </si>
  <si>
    <t>=MONTH(N26)</t>
  </si>
  <si>
    <t>=YEAR(N26)</t>
  </si>
  <si>
    <t>=SUM(N26-T26)</t>
  </si>
  <si>
    <t>=IF(M27="","Hide","Show")</t>
  </si>
  <si>
    <t>=IFERROR(AD27/AA27,0)</t>
  </si>
  <si>
    <t>=IF(M28="","Hide","Show")</t>
  </si>
  <si>
    <t>=IFERROR(AD28/AA28,0)</t>
  </si>
  <si>
    <t>Auto+Hide+Values+Formulas=Sheet8,Sheet5,Sheet6+FormulasOnly</t>
  </si>
  <si>
    <t>="'CM0159-SGD','CZ0023-SGD','CA0216-SGD','CA0061-SGD','CM0315-SGD','CS0312-SGD','CI0099-SGD'"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</si>
  <si>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</si>
  <si>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</si>
  <si>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</si>
  <si>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</si>
  <si>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</si>
  <si>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</si>
  <si>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=IFERROR(NF($E24,"U_PODate"),"-")</t>
  </si>
  <si>
    <t>=IFERROR(NF($E24,"U_CustRef"),"-")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</si>
  <si>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</si>
  <si>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</si>
  <si>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</si>
  <si>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</si>
  <si>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</si>
  <si>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</si>
  <si>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</si>
  <si>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</si>
  <si>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</si>
  <si>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</si>
  <si>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</si>
  <si>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</si>
  <si>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</si>
  <si>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</si>
  <si>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</si>
  <si>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</si>
  <si>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=IFERROR(NF($E25,"U_MSPCN"),"-")</t>
  </si>
  <si>
    <t>=IFERROR(NF($E25,"CARDCODE"),"-")</t>
  </si>
  <si>
    <t>=IFERROR(NF($E25,"CARDNAME"),"-")</t>
  </si>
  <si>
    <t>=IFERROR(NF($E25,"U_CUSTREF"),"-")</t>
  </si>
  <si>
    <t>=IFERROR(NF($E25,"U_PODate"),"-")</t>
  </si>
  <si>
    <t>=IFERROR(NF($E25,"U_CustRef"),"-")</t>
  </si>
  <si>
    <t>=IFERROR(NF($E25,"DocDate"),"-")</t>
  </si>
  <si>
    <t>=IFERROR(NF($E25,"ITEMCODE"),"-")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</si>
  <si>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</si>
  <si>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</si>
  <si>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</si>
  <si>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</si>
  <si>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</si>
  <si>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=IFERROR(NF($E25,"U_BPurDisc"),"-")</t>
  </si>
  <si>
    <t>=IFERROR(NF($E25,"ADDRESS2"),"-")</t>
  </si>
  <si>
    <t>=IFERROR(NF($E25,"U_SWSub"),"-")</t>
  </si>
  <si>
    <t>=IFERROR(NF($E25,"U_LicComDt"),"-")</t>
  </si>
  <si>
    <t>=IFERROR(NF($E25,"U_LicEndDt"),"-")</t>
  </si>
  <si>
    <t>=IFERROR(NF($E25,"Comments"),"-")</t>
  </si>
  <si>
    <t>=IFERROR(NF($E26,"DOCNUM"),"-")</t>
  </si>
  <si>
    <t>=IFERROR(NF($E26,"DOCDATE"),"-")</t>
  </si>
  <si>
    <t>=IFERROR(NF($E26,"U_MSENR"),"-")</t>
  </si>
  <si>
    <t>=IFERROR(NF($E26,"U_MSPCN"),"-")</t>
  </si>
  <si>
    <t>=IFERROR(NF($E26,"CARDCODE"),"-")</t>
  </si>
  <si>
    <t>=IFERROR(NF($E26,"CARDNAME"),"-")</t>
  </si>
  <si>
    <t>=IFERROR(NF($E26,"U_CUSTREF"),"-")</t>
  </si>
  <si>
    <t>=IFERROR(NF($E26,"U_PODate"),"-")</t>
  </si>
  <si>
    <t>=IFERROR(NF($E26,"U_CustRef"),"-")</t>
  </si>
  <si>
    <t>=IFERROR(NF($E26,"DocDate"),"-")</t>
  </si>
  <si>
    <t>=IFERROR(NF($E26,"ITEMCODE"),"-")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</si>
  <si>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</si>
  <si>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</si>
  <si>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</si>
  <si>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</si>
  <si>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</si>
  <si>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</si>
  <si>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</si>
  <si>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</si>
  <si>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</si>
  <si>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</si>
  <si>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</si>
  <si>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</si>
  <si>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</si>
  <si>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</si>
  <si>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</si>
  <si>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</si>
  <si>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</si>
  <si>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</si>
  <si>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</si>
  <si>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=IFERROR(NF($E27,"U_PODate"),"-")</t>
  </si>
  <si>
    <t>=IFERROR(NF($E27,"U_CustRef"),"-")</t>
  </si>
  <si>
    <t>=IFERROR(NF($E27,"DocDate"),"-")</t>
  </si>
  <si>
    <t>=SUM(N27-T27)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</si>
  <si>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</si>
  <si>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</si>
  <si>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</si>
  <si>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</si>
  <si>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</si>
  <si>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</si>
  <si>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=IFERROR(NF($E27,"U_BPurDisc"),"-")</t>
  </si>
  <si>
    <t>=IFERROR(NF($E27,"ADDRESS2"),"-")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</si>
  <si>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</si>
  <si>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</si>
  <si>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</si>
  <si>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</si>
  <si>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</si>
  <si>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</si>
  <si>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</si>
  <si>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</si>
  <si>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</si>
  <si>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</si>
  <si>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</si>
  <si>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</si>
  <si>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</si>
  <si>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</si>
  <si>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</si>
  <si>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=IFERROR(NF($E28,"ADDRESS2"),"-")</t>
  </si>
  <si>
    <t>=IF(M29="","Hide","Show")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</si>
  <si>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</si>
  <si>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</si>
  <si>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</si>
  <si>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</si>
  <si>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</si>
  <si>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</si>
  <si>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</si>
  <si>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</si>
  <si>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</si>
  <si>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=IFERROR(NF($E29,"CONTACTNAME"),"-")</t>
  </si>
  <si>
    <t>=IFERROR(AD29/AA29,0)</t>
  </si>
  <si>
    <t>=IFERROR(NF($E29,"LINETOTAL"),"-")</t>
  </si>
  <si>
    <t>=IFERROR(NF($E24,"U_PONo"),"-")</t>
  </si>
  <si>
    <t>=IFERROR(NF($E25,"U_PODATE"),"-")</t>
  </si>
  <si>
    <t>=IFERROR(NF($E25,"U_PONO"),"-")</t>
  </si>
  <si>
    <t>=IFERROR(NF($E26,"U_PODATE"),"-")</t>
  </si>
  <si>
    <t>=IFERROR(NF($E26,"U_PONO"),"-")</t>
  </si>
  <si>
    <t>=IFERROR(NF($E25,"U_PONo"),"-")</t>
  </si>
  <si>
    <t>=IFERROR(NF($E26,"U_PONo"),"-")</t>
  </si>
  <si>
    <t>=IFERROR(NF($E27,"U_PONo"),"-")</t>
  </si>
  <si>
    <t>="01/12/2024"</t>
  </si>
  <si>
    <t>="31/12/2024"</t>
  </si>
  <si>
    <t>="""UICACS"","""",""SQL="",""2=DOCNUM"",""33037598"",""14=CUSTREF"",""8100000507"",""14=U_CUSTREF"",""8100000507"",""15=DOCDATE"",""31/12/2024"",""15=TAXDATE"",""31/12/2024"",""14=CARDCODE"",""CI0099-SGD"",""14=CARDNAME"",""SYNAPXE PTE. LTD."",""14=ITEMCODE"",""MS7NQ-00301GLP"",""14=ITEMNAME"",""M"&amp;"S SQL SERVER STANDARD CORE SLNG SA 2L"",""10=QUANTITY"",""12.000000"",""14=U_PONO"",""952861/B"",""15=U_PODATE"",""1/10/2024"",""10=U_TLINTCOS"",""0.000000"",""2=SLPCODE"",""132"",""14=SLPNAME"",""E0001-CS"",""14=MEMO"",""WENDY KUM CHIOU SZE"",""14=CONTACTNAME"",""E-INVOICE(AP DIRECT)"","&amp;"""10=LINETOTAL"",""26289.480000"",""14=U_ENR"","""",""14=U_MSENR"",""S7138270"",""14=U_MSPCN"",""AD5A91AA"",""14=ADDRESS2"",""ANDREW TAN JUN XIANG_x000D_SYNAPXE PTE. LTD. 1 NORTH BOUNA VISTA LINK, #05-01, ELEMENTUM SINGAPORE 139691_x000D_ANDREW TAN JUN XIANG_x000D_TEL: _x000D_FAX: _x000D_EMAIL: andrew.t"&amp;"an2@synapxe.sg"""</t>
  </si>
  <si>
    <t>="""UICACS"","""",""SQL="",""2=DOCNUM"",""33037598"",""14=CUSTREF"",""8100000507"",""14=U_CUSTREF"",""8100000507"",""15=DOCDATE"",""31/12/2024"",""15=TAXDATE"",""31/12/2024"",""14=CARDCODE"",""CI0099-SGD"",""14=CARDNAME"",""SYNAPXE PTE. LTD."",""14=ITEMCODE"",""MS7NQ-00301GLP"",""14=ITEMNAME"",""M"&amp;"S SQL SERVER STANDARD CORE SLNG SA 2L"",""10=QUANTITY"",""2.000000"",""14=U_PONO"",""952861/B"",""15=U_PODATE"",""1/10/2024"",""10=U_TLINTCOS"",""0.000000"",""2=SLPCODE"",""132"",""14=SLPNAME"",""E0001-CS"",""14=MEMO"",""WENDY KUM CHIOU SZE"",""14=CONTACTNAME"",""E-INVOICE(AP DIRECT)"","""&amp;"10=LINETOTAL"",""4381.580000"",""14=U_ENR"","""",""14=U_MSENR"",""S7138270"",""14=U_MSPCN"",""AD5A91AA"",""14=ADDRESS2"",""ANDREW TAN JUN XIANG_x000D_SYNAPXE PTE. LTD. 1 NORTH BOUNA VISTA LINK, #05-01, ELEMENTUM SINGAPORE 139691_x000D_ANDREW TAN JUN XIANG_x000D_TEL: _x000D_FAX: _x000D_EMAIL: andrew.tan"&amp;"2@synapxe.sg"""</t>
  </si>
  <si>
    <t>="""UICACS"","""",""SQL="",""2=DOCNUM"",""33037598"",""14=CUSTREF"",""8100000507"",""14=U_CUSTREF"",""8100000507"",""15=DOCDATE"",""31/12/2024"",""15=TAXDATE"",""31/12/2024"",""14=CARDCODE"",""CI0099-SGD"",""14=CARDNAME"",""SYNAPXE PTE. LTD."",""14=ITEMCODE"",""MS7NQ-00301GLP"",""14=ITEMNAME"",""M"&amp;"S SQL SERVER STANDARD CORE SLNG SA 2L"",""10=QUANTITY"",""4.000000"",""14=U_PONO"",""952861/B"",""15=U_PODATE"",""1/10/2024"",""10=U_TLINTCOS"",""0.000000"",""2=SLPCODE"",""132"",""14=SLPNAME"",""E0001-CS"",""14=MEMO"",""WENDY KUM CHIOU SZE"",""14=CONTACTNAME"",""E-INVOICE(AP DIRECT)"","""&amp;"10=LINETOTAL"",""8763.160000"",""14=U_ENR"","""",""14=U_MSENR"",""S7138270"",""14=U_MSPCN"",""AD5A91AA"",""14=ADDRESS2"",""ANDREW TAN JUN XIANG_x000D_SYNAPXE PTE. LTD. 1 NORTH BOUNA VISTA LINK, #05-01, ELEMENTUM SINGAPORE 139691_x000D_ANDREW TAN JUN XIANG_x000D_TEL: _x000D_FAX: _x000D_EMAIL: andrew.tan"&amp;"2@synapxe.sg"""</t>
  </si>
  <si>
    <t>=MONTH(N28)</t>
  </si>
  <si>
    <t>=YEAR(N28)</t>
  </si>
  <si>
    <t>=IFERROR(NF($E28,"U_MSPCN"),"-")</t>
  </si>
  <si>
    <t>=IFERROR(NF($E28,"U_PONo"),"-")</t>
  </si>
  <si>
    <t>=IFERROR(NF($E28,"U_PODate"),"-")</t>
  </si>
  <si>
    <t>=IFERROR(NF($E28,"U_CustRef"),"-")</t>
  </si>
  <si>
    <t>=IFERROR(NF($E28,"DocDate"),"-")</t>
  </si>
  <si>
    <t>=SUM(N28-T28)</t>
  </si>
  <si>
    <t>=IFERROR(NF($E28,"U_BPurDisc"),"-")</t>
  </si>
  <si>
    <t>=IFERROR(NF($E28,"U_SWSub"),"-")</t>
  </si>
  <si>
    <t>=IFERROR(NF($E28,"U_LicComDt"),"-")</t>
  </si>
  <si>
    <t>=IFERROR(NF($E28,"U_LicEndDt"),"-")</t>
  </si>
  <si>
    <t>=IFERROR(NF($E28,"Comments"),"-")</t>
  </si>
  <si>
    <t>=MONTH(N29)</t>
  </si>
  <si>
    <t>=YEAR(N29)</t>
  </si>
  <si>
    <t>=IFERROR(NF($E29,"U_MSPCN"),"-")</t>
  </si>
  <si>
    <t>=IFERROR(NF($E29,"U_PONo"),"-")</t>
  </si>
  <si>
    <t>=IFERROR(NF($E29,"U_PODate"),"-")</t>
  </si>
  <si>
    <t>=IFERROR(NF($E29,"U_CustRef"),"-")</t>
  </si>
  <si>
    <t>=IFERROR(NF($E29,"DocDate"),"-")</t>
  </si>
  <si>
    <t>=SUM(N29-T29)</t>
  </si>
  <si>
    <t>=IFERROR(NF($E29,"U_BPurDisc"),"-")</t>
  </si>
  <si>
    <t>=IFERROR(NF($E29,"ADDRESS2"),"-")</t>
  </si>
  <si>
    <t>=IFERROR(NF($E29,"U_SWSub"),"-")</t>
  </si>
  <si>
    <t>=IFERROR(NF($E29,"U_LicComDt"),"-")</t>
  </si>
  <si>
    <t>=IFERROR(NF($E29,"U_LicEndDt"),"-")</t>
  </si>
  <si>
    <t>=IFERROR(NF($E29,"Comments"),"-")</t>
  </si>
  <si>
    <t>=IF(M30="","Hide","Show")</t>
  </si>
  <si>
    <t>=MONTH(N30)</t>
  </si>
  <si>
    <t>=YEAR(N30)</t>
  </si>
  <si>
    <t>=IFERROR(NF($E30,"DOCNUM"),"-")</t>
  </si>
  <si>
    <t>=IFERROR(NF($E30,"DOCDATE"),"-")</t>
  </si>
  <si>
    <t>=IFERROR(NF($E30,"U_MSENR"),"-")</t>
  </si>
  <si>
    <t>=IFERROR(NF($E30,"U_MSPCN"),"-")</t>
  </si>
  <si>
    <t>=IFERROR(NF($E30,"CARDCODE"),"-")</t>
  </si>
  <si>
    <t>=IFERROR(NF($E30,"CARDNAME"),"-")</t>
  </si>
  <si>
    <t>=IFERROR(NF($E30,"U_PONo"),"-")</t>
  </si>
  <si>
    <t>=IFERROR(NF($E30,"U_PODate"),"-")</t>
  </si>
  <si>
    <t>=IFERROR(NF($E30,"U_CustRef"),"-")</t>
  </si>
  <si>
    <t>=IFERROR(NF($E30,"DocDate"),"-")</t>
  </si>
  <si>
    <t>=SUM(N30-T30)</t>
  </si>
  <si>
    <t>=IFERROR(NF($E30,"ITEMCODE"),"-")</t>
  </si>
  <si>
    <t>=IFERROR(NF($E30,"ITEMNAME"),"-")</t>
  </si>
  <si>
    <t>=IFERROR(NF($E30,"MEMO"),"-")</t>
  </si>
  <si>
    <t>=IFERROR(NF($E30,"QUANTITY"),"-")</t>
  </si>
  <si>
    <t>=IFERROR(NF($E30,"CONTACTNAME"),"-")</t>
  </si>
  <si>
    <t>=IFERROR(AD30/AA30,0)</t>
  </si>
  <si>
    <t>=IFERROR(NF($E30,"LINETOTAL"),"-")</t>
  </si>
  <si>
    <t>=IFERROR(NF($E30,"U_BPurDisc"),"-")</t>
  </si>
  <si>
    <t>=IFERROR(NF($E30,"ADDRESS2"),"-")</t>
  </si>
  <si>
    <t>=IFERROR(NF($E30,"U_SWSub"),"-")</t>
  </si>
  <si>
    <t>=IFERROR(NF($E30,"U_LicComDt"),"-")</t>
  </si>
  <si>
    <t>=IFERROR(NF($E30,"U_LicEndDt"),"-")</t>
  </si>
  <si>
    <t>=IFERROR(NF($E30,"Comments"),"-")</t>
  </si>
  <si>
    <t>=IF(M31="","Hide","Show")</t>
  </si>
  <si>
    <t>="""UICACS"","""",""SQL="",""2=DOCNUM"",""33037598"",""14=CUSTREF"",""8100000507"",""14=U_CUSTREF"",""8100000507"",""15=DOCDATE"",""31/12/2024"",""15=TAXDATE"",""31/12/2024"",""14=CARDCODE"",""CI0099-SGD"",""14=CARDNAME"",""SYNAPXE PTE. LTD."",""14=ITEMCODE"",""MS9EA-00264GLP"",""14=ITEMNAME"",""M"&amp;"S WIN SERVER DC CORE SLNG SA 16L"",""10=QUANTITY"",""10.000000"",""14=U_PONO"",""952861/B"",""15=U_PODATE"",""1/10/2024"",""10=U_TLINTCOS"",""0.000000"",""2=SLPCODE"",""132"",""14=SLPNAME"",""E0001-CS"",""14=MEMO"",""WENDY KUM CHIOU SZE"",""14=CONTACTNAME"",""E-INVOICE(AP DIRECT)"",""10=L"&amp;"INETOTAL"",""34220.600000"",""14=U_ENR"","""",""14=U_MSENR"",""S7138270"",""14=U_MSPCN"",""AD5A91AA"",""14=ADDRESS2"",""ANDREW TAN JUN XIANG_x000D_SYNAPXE PTE. LTD. 1 NORTH BOUNA VISTA LINK, #05-01, ELEMENTUM SINGAPORE 139691_x000D_ANDREW TAN JUN XIANG_x000D_TEL: _x000D_FAX: _x000D_EMAIL: andrew.tan2@s"&amp;"ynapxe.sg"""</t>
  </si>
  <si>
    <t>=MONTH(N31)</t>
  </si>
  <si>
    <t>=YEAR(N31)</t>
  </si>
  <si>
    <t>=IFERROR(NF($E31,"DOCNUM"),"-")</t>
  </si>
  <si>
    <t>=IFERROR(NF($E31,"DOCDATE"),"-")</t>
  </si>
  <si>
    <t>=IFERROR(NF($E31,"U_MSENR"),"-")</t>
  </si>
  <si>
    <t>=IFERROR(NF($E31,"U_MSPCN"),"-")</t>
  </si>
  <si>
    <t>=IFERROR(NF($E31,"CARDCODE"),"-")</t>
  </si>
  <si>
    <t>=IFERROR(NF($E31,"CARDNAME"),"-")</t>
  </si>
  <si>
    <t>=IFERROR(NF($E31,"U_PONo"),"-")</t>
  </si>
  <si>
    <t>=IFERROR(NF($E31,"U_PODate"),"-")</t>
  </si>
  <si>
    <t>=IFERROR(NF($E31,"U_CustRef"),"-")</t>
  </si>
  <si>
    <t>=IFERROR(NF($E31,"DocDate"),"-")</t>
  </si>
  <si>
    <t>=SUM(N31-T31)</t>
  </si>
  <si>
    <t>=IFERROR(NF($E31,"ITEMCODE"),"-")</t>
  </si>
  <si>
    <t>=IFERROR(NF($E31,"ITEMNAME"),"-")</t>
  </si>
  <si>
    <t>=IFERROR(NF($E31,"MEMO"),"-")</t>
  </si>
  <si>
    <t>=IFERROR(NF($E31,"QUANTITY"),"-")</t>
  </si>
  <si>
    <t>=IFERROR(NF($E31,"CONTACTNAME"),"-")</t>
  </si>
  <si>
    <t>=IFERROR(AD31/AA31,0)</t>
  </si>
  <si>
    <t>=IFERROR(NF($E31,"LINETOTAL"),"-")</t>
  </si>
  <si>
    <t>=IFERROR(NF($E31,"U_BPurDisc"),"-")</t>
  </si>
  <si>
    <t>=IFERROR(NF($E31,"ADDRESS2"),"-")</t>
  </si>
  <si>
    <t>=IFERROR(NF($E31,"U_SWSub"),"-")</t>
  </si>
  <si>
    <t>=IFERROR(NF($E31,"U_LicComDt"),"-")</t>
  </si>
  <si>
    <t>=IFERROR(NF($E31,"U_LicEndDt"),"-")</t>
  </si>
  <si>
    <t>=IFERROR(NF($E31,"Comments"),"-")</t>
  </si>
  <si>
    <t>=IF(M32="","Hide","Show")</t>
  </si>
  <si>
    <t>="""UICACS"","""",""SQL="",""2=DOCNUM"",""33037598"",""14=CUSTREF"",""8100000507"",""14=U_CUSTREF"",""8100000507"",""15=DOCDATE"",""31/12/2024"",""15=TAXDATE"",""31/12/2024"",""14=CARDCODE"",""CI0099-SGD"",""14=CARDNAME"",""SYNAPXE PTE. LTD."",""14=ITEMCODE"",""MS9EA-00264GLP"",""14=ITEMNAME"",""M"&amp;"S WIN SERVER DC CORE SLNG SA 16L"",""10=QUANTITY"",""9.000000"",""14=U_PONO"",""952861/B"",""15=U_PODATE"",""1/10/2024"",""10=U_TLINTCOS"",""0.000000"",""2=SLPCODE"",""132"",""14=SLPNAME"",""E0001-CS"",""14=MEMO"",""WENDY KUM CHIOU SZE"",""14=CONTACTNAME"",""E-INVOICE(AP DIRECT)"",""10=LI"&amp;"NETOTAL"",""30798.540000"",""14=U_ENR"","""",""14=U_MSENR"",""S7138270"",""14=U_MSPCN"",""AD5A91AA"",""14=ADDRESS2"",""ANDREW TAN JUN XIANG_x000D_SYNAPXE PTE. LTD. 1 NORTH BOUNA VISTA LINK, #05-01, ELEMENTUM SINGAPORE 139691_x000D_ANDREW TAN JUN XIANG_x000D_TEL: _x000D_FAX: _x000D_EMAIL: andrew.tan2@sy"&amp;"napxe.sg"""</t>
  </si>
  <si>
    <t>=MONTH(N32)</t>
  </si>
  <si>
    <t>=YEAR(N32)</t>
  </si>
  <si>
    <t>=IFERROR(NF($E32,"DOCNUM"),"-")</t>
  </si>
  <si>
    <t>=IFERROR(NF($E32,"DOCDATE"),"-")</t>
  </si>
  <si>
    <t>=IFERROR(NF($E32,"U_MSENR"),"-")</t>
  </si>
  <si>
    <t>=IFERROR(NF($E32,"U_MSPCN"),"-")</t>
  </si>
  <si>
    <t>=IFERROR(NF($E32,"CARDCODE"),"-")</t>
  </si>
  <si>
    <t>=IFERROR(NF($E32,"CARDNAME"),"-")</t>
  </si>
  <si>
    <t>=IFERROR(NF($E32,"U_PONo"),"-")</t>
  </si>
  <si>
    <t>=IFERROR(NF($E32,"U_PODate"),"-")</t>
  </si>
  <si>
    <t>=IFERROR(NF($E32,"U_CustRef"),"-")</t>
  </si>
  <si>
    <t>=IFERROR(NF($E32,"DocDate"),"-")</t>
  </si>
  <si>
    <t>=SUM(N32-T32)</t>
  </si>
  <si>
    <t>=IFERROR(NF($E32,"ITEMCODE"),"-")</t>
  </si>
  <si>
    <t>=IFERROR(NF($E32,"ITEMNAME"),"-")</t>
  </si>
  <si>
    <t>=IFERROR(NF($E32,"MEMO"),"-")</t>
  </si>
  <si>
    <t>=IFERROR(NF($E32,"QUANTITY"),"-")</t>
  </si>
  <si>
    <t>=IFERROR(NF($E32,"CONTACTNAME"),"-")</t>
  </si>
  <si>
    <t>=IFERROR(AD32/AA32,0)</t>
  </si>
  <si>
    <t>=IFERROR(NF($E32,"LINETOTAL"),"-")</t>
  </si>
  <si>
    <t>=IFERROR(NF($E32,"U_BPurDisc"),"-")</t>
  </si>
  <si>
    <t>=IFERROR(NF($E32,"ADDRESS2"),"-")</t>
  </si>
  <si>
    <t>=IFERROR(NF($E32,"U_SWSub"),"-")</t>
  </si>
  <si>
    <t>=IFERROR(NF($E32,"U_LicComDt"),"-")</t>
  </si>
  <si>
    <t>=IFERROR(NF($E32,"U_LicEndDt"),"-")</t>
  </si>
  <si>
    <t>=IFERROR(NF($E32,"Comments"),"-")</t>
  </si>
  <si>
    <t>=IF(M33="","Hide","Show")</t>
  </si>
  <si>
    <t>="""UICACS"","""",""SQL="",""2=DOCNUM"",""33037598"",""14=CUSTREF"",""8100000507"",""14=U_CUSTREF"",""8100000507"",""15=DOCDATE"",""31/12/2024"",""15=TAXDATE"",""31/12/2024"",""14=CARDCODE"",""CI0099-SGD"",""14=CARDNAME"",""SYNAPXE PTE. LTD."",""14=ITEMCODE"",""MS9EA-00268GLP"",""14=ITEMNAME"",""M"&amp;"S WINSVRDCCORE SNGL SA MVL 2LIC CORELIC"",""10=QUANTITY"",""24.000000"",""14=U_PONO"",""952861/B"",""15=U_PODATE"",""1/10/2024"",""10=U_TLINTCOS"",""0.000000"",""2=SLPCODE"",""132"",""14=SLPNAME"",""E0001-CS"",""14=MEMO"",""WENDY KUM CHIOU SZE"",""14=CONTACTNAME"",""E-INVOICE(AP DIRECT)"&amp;""",""10=LINETOTAL"",""10265.520000"",""14=U_ENR"","""",""14=U_MSENR"",""S7138270"",""14=U_MSPCN"",""AD5A91AA"",""14=ADDRESS2"",""ANDREW TAN JUN XIANG_x000D_SYNAPXE PTE. LTD. 1 NORTH BOUNA VISTA LINK, #05-01, ELEMENTUM SINGAPORE 139691_x000D_ANDREW TAN JUN XIANG_x000D_TEL: _x000D_FAX: _x000D_EMAIL: andrew"&amp;".tan2@synapxe.sg"""</t>
  </si>
  <si>
    <t>=MONTH(N33)</t>
  </si>
  <si>
    <t>=YEAR(N33)</t>
  </si>
  <si>
    <t>=IFERROR(NF($E33,"DOCNUM"),"-")</t>
  </si>
  <si>
    <t>=IFERROR(NF($E33,"DOCDATE"),"-")</t>
  </si>
  <si>
    <t>=IFERROR(NF($E33,"U_MSENR"),"-")</t>
  </si>
  <si>
    <t>=IFERROR(NF($E33,"U_MSPCN"),"-")</t>
  </si>
  <si>
    <t>=IFERROR(NF($E33,"CARDCODE"),"-")</t>
  </si>
  <si>
    <t>=IFERROR(NF($E33,"CARDNAME"),"-")</t>
  </si>
  <si>
    <t>=IFERROR(NF($E33,"U_PONo"),"-")</t>
  </si>
  <si>
    <t>=IFERROR(NF($E33,"U_PODate"),"-")</t>
  </si>
  <si>
    <t>=IFERROR(NF($E33,"U_CustRef"),"-")</t>
  </si>
  <si>
    <t>=IFERROR(NF($E33,"DocDate"),"-")</t>
  </si>
  <si>
    <t>=SUM(N33-T33)</t>
  </si>
  <si>
    <t>=IFERROR(NF($E33,"ITEMCODE"),"-")</t>
  </si>
  <si>
    <t>=IFERROR(NF($E33,"ITEMNAME"),"-")</t>
  </si>
  <si>
    <t>=IFERROR(NF($E33,"MEMO"),"-")</t>
  </si>
  <si>
    <t>=IFERROR(NF($E33,"QUANTITY"),"-")</t>
  </si>
  <si>
    <t>=IFERROR(NF($E33,"CONTACTNAME"),"-")</t>
  </si>
  <si>
    <t>=IFERROR(AD33/AA33,0)</t>
  </si>
  <si>
    <t>=IFERROR(NF($E33,"LINETOTAL"),"-")</t>
  </si>
  <si>
    <t>=IFERROR(NF($E33,"U_BPurDisc"),"-")</t>
  </si>
  <si>
    <t>=IFERROR(NF($E33,"ADDRESS2"),"-")</t>
  </si>
  <si>
    <t>=IFERROR(NF($E33,"U_SWSub"),"-")</t>
  </si>
  <si>
    <t>=IFERROR(NF($E33,"U_LicComDt"),"-")</t>
  </si>
  <si>
    <t>=IFERROR(NF($E33,"U_LicEndDt"),"-")</t>
  </si>
  <si>
    <t>=IFERROR(NF($E33,"Comments"),"-")</t>
  </si>
  <si>
    <t>=IF(M34="","Hide","Show")</t>
  </si>
  <si>
    <t>=MONTH(N34)</t>
  </si>
  <si>
    <t>=YEAR(N34)</t>
  </si>
  <si>
    <t>=IFERROR(NF($E34,"DOCNUM"),"-")</t>
  </si>
  <si>
    <t>=IFERROR(NF($E34,"DOCDATE"),"-")</t>
  </si>
  <si>
    <t>=IFERROR(NF($E34,"U_MSENR"),"-")</t>
  </si>
  <si>
    <t>=IFERROR(NF($E34,"U_MSPCN"),"-")</t>
  </si>
  <si>
    <t>=IFERROR(NF($E34,"CARDCODE"),"-")</t>
  </si>
  <si>
    <t>=IFERROR(NF($E34,"CARDNAME"),"-")</t>
  </si>
  <si>
    <t>=IFERROR(NF($E34,"U_PONo"),"-")</t>
  </si>
  <si>
    <t>=IFERROR(NF($E34,"U_PODate"),"-")</t>
  </si>
  <si>
    <t>=IFERROR(NF($E34,"U_CustRef"),"-")</t>
  </si>
  <si>
    <t>=IFERROR(NF($E34,"DocDate"),"-")</t>
  </si>
  <si>
    <t>=SUM(N34-T34)</t>
  </si>
  <si>
    <t>=IFERROR(NF($E34,"ITEMCODE"),"-")</t>
  </si>
  <si>
    <t>=IFERROR(NF($E34,"ITEMNAME"),"-")</t>
  </si>
  <si>
    <t>=IFERROR(NF($E34,"MEMO"),"-")</t>
  </si>
  <si>
    <t>=IFERROR(NF($E34,"QUANTITY"),"-")</t>
  </si>
  <si>
    <t>=IFERROR(NF($E34,"CONTACTNAME"),"-")</t>
  </si>
  <si>
    <t>=IFERROR(AD34/AA34,0)</t>
  </si>
  <si>
    <t>=IFERROR(NF($E34,"LINETOTAL"),"-")</t>
  </si>
  <si>
    <t>=IFERROR(NF($E34,"U_BPurDisc"),"-")</t>
  </si>
  <si>
    <t>=IFERROR(NF($E34,"ADDRESS2"),"-")</t>
  </si>
  <si>
    <t>=IFERROR(NF($E34,"U_SWSub"),"-")</t>
  </si>
  <si>
    <t>=IFERROR(NF($E34,"U_LicComDt"),"-")</t>
  </si>
  <si>
    <t>=IFERROR(NF($E34,"U_LicEndDt"),"-")</t>
  </si>
  <si>
    <t>=IFERROR(NF($E34,"Comments"),"-")</t>
  </si>
  <si>
    <t>=IF(M35="","Hide","Show")</t>
  </si>
  <si>
    <t>="""UICACS"","""",""SQL="",""2=DOCNUM"",""33037598"",""14=CUSTREF"",""8100000507"",""14=U_CUSTREF"",""8100000507"",""15=DOCDATE"",""31/12/2024"",""15=TAXDATE"",""31/12/2024"",""14=CARDCODE"",""CI0099-SGD"",""14=CARDNAME"",""SYNAPXE PTE. LTD."",""14=ITEMCODE"",""MS9EA-00268GLP"",""14=ITEMNAME"",""M"&amp;"S WINSVRDCCORE SNGL SA MVL 2LIC CORELIC"",""10=QUANTITY"",""8.000000"",""14=U_PONO"",""952861/B"",""15=U_PODATE"",""1/10/2024"",""10=U_TLINTCOS"",""0.000000"",""2=SLPCODE"",""132"",""14=SLPNAME"",""E0001-CS"",""14=MEMO"",""WENDY KUM CHIOU SZE"",""14=CONTACTNAME"",""E-INVOICE(AP DIRECT)"""&amp;",""10=LINETOTAL"",""3421.840000"",""14=U_ENR"","""",""14=U_MSENR"",""S7138270"",""14=U_MSPCN"",""AD5A91AA"",""14=ADDRESS2"",""ANDREW TAN JUN XIANG_x000D_SYNAPXE PTE. LTD. 1 NORTH BOUNA VISTA LINK, #05-01, ELEMENTUM SINGAPORE 139691_x000D_ANDREW TAN JUN XIANG_x000D_TEL: _x000D_FAX: _x000D_EMAIL: andrew.t"&amp;"an2@synapxe.sg"""</t>
  </si>
  <si>
    <t>=MONTH(N35)</t>
  </si>
  <si>
    <t>=YEAR(N35)</t>
  </si>
  <si>
    <t>=IFERROR(NF($E35,"DOCNUM"),"-")</t>
  </si>
  <si>
    <t>=IFERROR(NF($E35,"DOCDATE"),"-")</t>
  </si>
  <si>
    <t>=IFERROR(NF($E35,"U_MSENR"),"-")</t>
  </si>
  <si>
    <t>=IFERROR(NF($E35,"U_MSPCN"),"-")</t>
  </si>
  <si>
    <t>=IFERROR(NF($E35,"CARDCODE"),"-")</t>
  </si>
  <si>
    <t>=IFERROR(NF($E35,"CARDNAME"),"-")</t>
  </si>
  <si>
    <t>=IFERROR(NF($E35,"U_PONo"),"-")</t>
  </si>
  <si>
    <t>=IFERROR(NF($E35,"U_PODate"),"-")</t>
  </si>
  <si>
    <t>=IFERROR(NF($E35,"U_CustRef"),"-")</t>
  </si>
  <si>
    <t>=IFERROR(NF($E35,"DocDate"),"-")</t>
  </si>
  <si>
    <t>=SUM(N35-T35)</t>
  </si>
  <si>
    <t>=IFERROR(NF($E35,"ITEMCODE"),"-")</t>
  </si>
  <si>
    <t>=IFERROR(NF($E35,"ITEMNAME"),"-")</t>
  </si>
  <si>
    <t>=IFERROR(NF($E35,"MEMO"),"-")</t>
  </si>
  <si>
    <t>=IFERROR(NF($E35,"QUANTITY"),"-")</t>
  </si>
  <si>
    <t>=IFERROR(NF($E35,"CONTACTNAME"),"-")</t>
  </si>
  <si>
    <t>=IFERROR(AD35/AA35,0)</t>
  </si>
  <si>
    <t>=IFERROR(NF($E35,"LINETOTAL"),"-")</t>
  </si>
  <si>
    <t>=IFERROR(NF($E35,"U_BPurDisc"),"-")</t>
  </si>
  <si>
    <t>=IFERROR(NF($E35,"ADDRESS2"),"-")</t>
  </si>
  <si>
    <t>=IFERROR(NF($E35,"U_SWSub"),"-")</t>
  </si>
  <si>
    <t>=IFERROR(NF($E35,"U_LicComDt"),"-")</t>
  </si>
  <si>
    <t>=IFERROR(NF($E35,"U_LicEndDt"),"-")</t>
  </si>
  <si>
    <t>=IFERROR(NF($E35,"Comments"),"-")</t>
  </si>
  <si>
    <t>=IF(M36="","Hide","Show")</t>
  </si>
  <si>
    <t>="""UICACS"","""",""SQL="",""2=DOCNUM"",""33037598"",""14=CUSTREF"",""8100000507"",""14=U_CUSTREF"",""8100000507"",""15=DOCDATE"",""31/12/2024"",""15=TAXDATE"",""31/12/2024"",""14=CARDCODE"",""CI0099-SGD"",""14=CARDNAME"",""SYNAPXE PTE. LTD."",""14=ITEMCODE"",""MS9EA-00268GLP"",""14=ITEMNAME"",""M"&amp;"S WINSVRDCCORE SNGL SA MVL 2LIC CORELIC"",""10=QUANTITY"",""10.000000"",""14=U_PONO"",""952861/B"",""15=U_PODATE"",""1/10/2024"",""10=U_TLINTCOS"",""0.000000"",""2=SLPCODE"",""132"",""14=SLPNAME"",""E0001-CS"",""14=MEMO"",""WENDY KUM CHIOU SZE"",""14=CONTACTNAME"",""E-INVOICE(AP DIRECT)"&amp;""",""10=LINETOTAL"",""4277.300000"",""14=U_ENR"","""",""14=U_MSENR"",""S7138270"",""14=U_MSPCN"",""AD5A91AA"",""14=ADDRESS2"",""ANDREW TAN JUN XIANG_x000D_SYNAPXE PTE. LTD. 1 NORTH BOUNA VISTA LINK, #05-01, ELEMENTUM SINGAPORE 139691_x000D_ANDREW TAN JUN XIANG_x000D_TEL: _x000D_FAX: _x000D_EMAIL: andrew."&amp;"tan2@synapxe.sg"""</t>
  </si>
  <si>
    <t>=MONTH(N36)</t>
  </si>
  <si>
    <t>=YEAR(N36)</t>
  </si>
  <si>
    <t>=IFERROR(NF($E36,"DOCNUM"),"-")</t>
  </si>
  <si>
    <t>=IFERROR(NF($E36,"DOCDATE"),"-")</t>
  </si>
  <si>
    <t>=IFERROR(NF($E36,"U_MSENR"),"-")</t>
  </si>
  <si>
    <t>=IFERROR(NF($E36,"U_MSPCN"),"-")</t>
  </si>
  <si>
    <t>=IFERROR(NF($E36,"CARDCODE"),"-")</t>
  </si>
  <si>
    <t>=IFERROR(NF($E36,"CARDNAME"),"-")</t>
  </si>
  <si>
    <t>=IFERROR(NF($E36,"U_PONo"),"-")</t>
  </si>
  <si>
    <t>=IFERROR(NF($E36,"U_PODate"),"-")</t>
  </si>
  <si>
    <t>=IFERROR(NF($E36,"U_CustRef"),"-")</t>
  </si>
  <si>
    <t>=IFERROR(NF($E36,"DocDate"),"-")</t>
  </si>
  <si>
    <t>=SUM(N36-T36)</t>
  </si>
  <si>
    <t>=IFERROR(NF($E36,"ITEMCODE"),"-")</t>
  </si>
  <si>
    <t>=IFERROR(NF($E36,"ITEMNAME"),"-")</t>
  </si>
  <si>
    <t>=IFERROR(NF($E36,"MEMO"),"-")</t>
  </si>
  <si>
    <t>=IFERROR(NF($E36,"QUANTITY"),"-")</t>
  </si>
  <si>
    <t>=IFERROR(NF($E36,"CONTACTNAME"),"-")</t>
  </si>
  <si>
    <t>=IFERROR(AD36/AA36,0)</t>
  </si>
  <si>
    <t>=IFERROR(NF($E36,"LINETOTAL"),"-")</t>
  </si>
  <si>
    <t>=IFERROR(NF($E36,"U_BPurDisc"),"-")</t>
  </si>
  <si>
    <t>=IFERROR(NF($E36,"ADDRESS2"),"-")</t>
  </si>
  <si>
    <t>=IFERROR(NF($E36,"U_SWSub"),"-")</t>
  </si>
  <si>
    <t>=IFERROR(NF($E36,"U_LicComDt"),"-")</t>
  </si>
  <si>
    <t>=IFERROR(NF($E36,"U_LicEndDt"),"-")</t>
  </si>
  <si>
    <t>=IFERROR(NF($E36,"Comments"),"-")</t>
  </si>
  <si>
    <t>=IF(M37="","Hide","Show")</t>
  </si>
  <si>
    <t>="""UICACS"","""",""SQL="",""2=DOCNUM"",""33037598"",""14=CUSTREF"",""8100000507"",""14=U_CUSTREF"",""8100000507"",""15=DOCDATE"",""31/12/2024"",""15=TAXDATE"",""31/12/2024"",""14=CARDCODE"",""CI0099-SGD"",""14=CARDNAME"",""SYNAPXE PTE. LTD."",""14=ITEMCODE"",""MS7JQ-00355GLP"",""14=ITEMNAME"",""M"&amp;"S SQL SERVER ENTERPRISE CORE SLNG SA 2L"",""10=QUANTITY"",""5.000000"",""14=U_PONO"",""952861/B"",""15=U_PODATE"",""1/10/2024"",""10=U_TLINTCOS"",""0.000000"",""2=SLPCODE"",""132"",""14=SLPNAME"",""E0001-CS"",""14=MEMO"",""WENDY KUM CHIOU SZE"",""14=CONTACTNAME"",""E-INVOICE(AP DIRECT)"""&amp;",""10=LINETOTAL"",""42053.400000"",""14=U_ENR"","""",""14=U_MSENR"",""S7138270"",""14=U_MSPCN"",""AD5A91AA"",""14=ADDRESS2"",""ANDREW TAN JUN XIANG_x000D_SYNAPXE PTE. LTD. 1 NORTH BOUNA VISTA LINK, #05-01, ELEMENTUM SINGAPORE 139691_x000D_ANDREW TAN JUN XIANG_x000D_TEL: _x000D_FAX: _x000D_EMAIL: andrew."&amp;"tan2@synapxe.sg"""</t>
  </si>
  <si>
    <t>=MONTH(N37)</t>
  </si>
  <si>
    <t>=YEAR(N37)</t>
  </si>
  <si>
    <t>=IFERROR(NF($E37,"DOCNUM"),"-")</t>
  </si>
  <si>
    <t>=IFERROR(NF($E37,"DOCDATE"),"-")</t>
  </si>
  <si>
    <t>=IFERROR(NF($E37,"U_MSENR"),"-")</t>
  </si>
  <si>
    <t>=IFERROR(NF($E37,"U_MSPCN"),"-")</t>
  </si>
  <si>
    <t>=IFERROR(NF($E37,"CARDCODE"),"-")</t>
  </si>
  <si>
    <t>=IFERROR(NF($E37,"CARDNAME"),"-")</t>
  </si>
  <si>
    <t>=IFERROR(NF($E37,"U_PONo"),"-")</t>
  </si>
  <si>
    <t>=IFERROR(NF($E37,"U_PODate"),"-")</t>
  </si>
  <si>
    <t>=IFERROR(NF($E37,"U_CustRef"),"-")</t>
  </si>
  <si>
    <t>=IFERROR(NF($E37,"DocDate"),"-")</t>
  </si>
  <si>
    <t>=SUM(N37-T37)</t>
  </si>
  <si>
    <t>=IFERROR(NF($E37,"ITEMCODE"),"-")</t>
  </si>
  <si>
    <t>=IFERROR(NF($E37,"ITEMNAME"),"-")</t>
  </si>
  <si>
    <t>=IFERROR(NF($E37,"MEMO"),"-")</t>
  </si>
  <si>
    <t>=IFERROR(NF($E37,"QUANTITY"),"-")</t>
  </si>
  <si>
    <t>=IFERROR(NF($E37,"CONTACTNAME"),"-")</t>
  </si>
  <si>
    <t>=IFERROR(AD37/AA37,0)</t>
  </si>
  <si>
    <t>=IFERROR(NF($E37,"LINETOTAL"),"-")</t>
  </si>
  <si>
    <t>=IFERROR(NF($E37,"U_BPurDisc"),"-")</t>
  </si>
  <si>
    <t>=IFERROR(NF($E37,"ADDRESS2"),"-")</t>
  </si>
  <si>
    <t>=IFERROR(NF($E37,"U_SWSub"),"-")</t>
  </si>
  <si>
    <t>=IFERROR(NF($E37,"U_LicComDt"),"-")</t>
  </si>
  <si>
    <t>=IFERROR(NF($E37,"U_LicEndDt"),"-")</t>
  </si>
  <si>
    <t>=IFERROR(NF($E37,"Comments"),"-")</t>
  </si>
  <si>
    <t>=IF(M38="","Hide","Show")</t>
  </si>
  <si>
    <t>=IFERROR(NF($E38,"DOCNUM"),"-")</t>
  </si>
  <si>
    <t>=IFERROR(NF($E38,"DOCDATE"),"-")</t>
  </si>
  <si>
    <t>=IFERROR(NF($E38,"U_MSENR"),"-")</t>
  </si>
  <si>
    <t>=IFERROR(NF($E38,"CARDCODE"),"-")</t>
  </si>
  <si>
    <t>=IFERROR(NF($E38,"CARDNAME"),"-")</t>
  </si>
  <si>
    <t>=IFERROR(NF($E38,"ITEMCODE"),"-")</t>
  </si>
  <si>
    <t>=IFERROR(NF($E38,"U_CUSTREF"),"-")</t>
  </si>
  <si>
    <t>=IFERROR(NF($E38,"ITEMNAME"),"-")</t>
  </si>
  <si>
    <t>=IFERROR(NF($E38,"MEMO"),"-")</t>
  </si>
  <si>
    <t>=IFERROR(NF($E38,"QUANTITY"),"-")</t>
  </si>
  <si>
    <t>=IFERROR(NF($E38,"CONTACTNAME"),"-")</t>
  </si>
  <si>
    <t>=IFERROR(AD38/AA38,0)</t>
  </si>
  <si>
    <t>=IFERROR(NF($E38,"LINETOTAL"),"-")</t>
  </si>
  <si>
    <t>=IFERROR(NF($E38,"ADDRESS2"),"-")</t>
  </si>
  <si>
    <t>=IFERROR(NF($E38,"U_PODATE"),"-")</t>
  </si>
  <si>
    <t>=IFERROR(NF($E38,"U_PONO"),"-")</t>
  </si>
  <si>
    <t>=IF(M39="","Hide","Show")</t>
  </si>
  <si>
    <t>=IFERROR(NF($E39,"DOCNUM"),"-")</t>
  </si>
  <si>
    <t>=IFERROR(NF($E39,"DOCDATE"),"-")</t>
  </si>
  <si>
    <t>=IFERROR(NF($E39,"U_MSENR"),"-")</t>
  </si>
  <si>
    <t>=IFERROR(NF($E39,"CARDCODE"),"-")</t>
  </si>
  <si>
    <t>=IFERROR(NF($E39,"CARDNAME"),"-")</t>
  </si>
  <si>
    <t>=IFERROR(NF($E39,"ITEMCODE"),"-")</t>
  </si>
  <si>
    <t>=IFERROR(NF($E39,"U_CUSTREF"),"-")</t>
  </si>
  <si>
    <t>=IFERROR(NF($E39,"ITEMNAME"),"-")</t>
  </si>
  <si>
    <t>=IFERROR(NF($E39,"MEMO"),"-")</t>
  </si>
  <si>
    <t>=IFERROR(NF($E39,"QUANTITY"),"-")</t>
  </si>
  <si>
    <t>=IFERROR(NF($E39,"CONTACTNAME"),"-")</t>
  </si>
  <si>
    <t>=IFERROR(AD39/AA39,0)</t>
  </si>
  <si>
    <t>=IFERROR(NF($E39,"LINETOTAL"),"-")</t>
  </si>
  <si>
    <t>=IFERROR(NF($E39,"U_PODATE"),"-")</t>
  </si>
  <si>
    <t>=IFERROR(NF($E39,"U_PONO"),"-")</t>
  </si>
  <si>
    <t>=SUBTOTAL(9,AO24:AO40)</t>
  </si>
  <si>
    <t>=SUBTOTAL(9,AP24:AP40)</t>
  </si>
  <si>
    <t>UIC PO No</t>
  </si>
  <si>
    <t>30.06.2027</t>
  </si>
  <si>
    <t>01.01.2025</t>
  </si>
  <si>
    <t>LICENSE WITH SA</t>
  </si>
  <si>
    <t>01.12.2024</t>
  </si>
  <si>
    <t>SA RENEWAL</t>
  </si>
  <si>
    <t>PO ISSUED ON 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</si>
</sst>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b/>
      <i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3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8" fillId="0" borderId="0" xfId="1" applyFont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65" fontId="11" fillId="3" borderId="0" xfId="2" applyNumberFormat="1" applyFont="1" applyFill="1" applyAlignment="1">
      <alignment horizontal="left" vertical="center"/>
    </xf>
    <xf numFmtId="1" fontId="0" fillId="0" borderId="0" xfId="0" applyNumberFormat="1" applyAlignment="1">
      <alignment horizontal="center" vertical="top"/>
    </xf>
    <xf numFmtId="1" fontId="0" fillId="6" borderId="0" xfId="0" applyNumberFormat="1" applyFill="1" applyAlignment="1">
      <alignment horizontal="center" vertical="top"/>
    </xf>
    <xf numFmtId="0" fontId="12" fillId="3" borderId="0" xfId="0" applyFont="1" applyFill="1" applyAlignment="1">
      <alignment horizontal="center" vertical="center" wrapText="1"/>
    </xf>
    <xf numFmtId="167" fontId="0" fillId="0" borderId="0" xfId="0" applyNumberFormat="1" applyAlignment="1">
      <alignment horizontal="center" vertical="top"/>
    </xf>
    <xf numFmtId="40" fontId="13" fillId="3" borderId="0" xfId="0" applyNumberFormat="1" applyFont="1" applyFill="1" applyAlignment="1">
      <alignment horizontal="center" vertical="center"/>
    </xf>
    <xf numFmtId="0" fontId="14" fillId="0" borderId="0" xfId="0" applyFont="1" applyAlignment="1">
      <alignment vertical="top"/>
    </xf>
    <xf numFmtId="0" fontId="11" fillId="3" borderId="0" xfId="0" applyFont="1" applyFill="1" applyAlignment="1">
      <alignment horizontal="left" vertical="center" wrapText="1"/>
    </xf>
    <xf numFmtId="167" fontId="15" fillId="0" borderId="0" xfId="0" applyNumberFormat="1" applyFont="1" applyAlignment="1">
      <alignment vertical="top"/>
    </xf>
    <xf numFmtId="0" fontId="0" fillId="0" borderId="0" xfId="0" quotePrefix="1"/>
    <xf numFmtId="0" fontId="16" fillId="0" borderId="0" xfId="0" applyFont="1"/>
    <xf numFmtId="14" fontId="0" fillId="0" borderId="0" xfId="0" applyNumberFormat="1" applyAlignment="1">
      <alignment horizontal="center" vertical="top"/>
    </xf>
    <xf numFmtId="0" fontId="17" fillId="0" borderId="0" xfId="0" applyFont="1" applyAlignment="1">
      <alignment vertical="top"/>
    </xf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opLeftCell="B2" zoomScale="112" zoomScaleNormal="112" workbookViewId="0">
      <selection activeCell="D13" sqref="D13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7" s="1" customFormat="1" hidden="1">
      <c r="A1" s="1" t="s">
        <v>137</v>
      </c>
      <c r="B1" s="1" t="s">
        <v>1</v>
      </c>
      <c r="C1" s="2" t="s">
        <v>2</v>
      </c>
      <c r="D1" s="1" t="s">
        <v>3</v>
      </c>
    </row>
    <row r="2" spans="1:7">
      <c r="B2" s="4" t="s">
        <v>19</v>
      </c>
      <c r="C2" s="4" t="s">
        <v>4</v>
      </c>
    </row>
    <row r="3" spans="1:7">
      <c r="A3" s="1" t="s">
        <v>0</v>
      </c>
      <c r="B3" s="4" t="s">
        <v>5</v>
      </c>
      <c r="C3" s="5" t="str">
        <f>"01/12/2024"</f>
        <v>01/12/2024</v>
      </c>
    </row>
    <row r="4" spans="1:7">
      <c r="A4" s="1" t="s">
        <v>0</v>
      </c>
      <c r="B4" s="4" t="s">
        <v>6</v>
      </c>
      <c r="C4" s="5" t="str">
        <f>"31/12/2024"</f>
        <v>31/12/2024</v>
      </c>
    </row>
    <row r="5" spans="1:7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7">
      <c r="A8" s="1" t="s">
        <v>8</v>
      </c>
      <c r="C8" s="3" t="str">
        <f>TEXT($C$3,"dd/MMM/yyyy") &amp; ".." &amp; TEXT($C$4,"dd/MMM/yyyy")</f>
        <v>01/Dec/2024..31/Dec/2024</v>
      </c>
    </row>
    <row r="9" spans="1:7">
      <c r="A9" s="1" t="s">
        <v>9</v>
      </c>
      <c r="C9" s="3" t="str">
        <f>TEXT($C$3,"yyyyMMdd") &amp; ".." &amp; TEXT($C$4,"yyyyMMdd")</f>
        <v>20241201..20241231</v>
      </c>
    </row>
    <row r="10" spans="1:7">
      <c r="B10" s="4" t="s">
        <v>42</v>
      </c>
      <c r="C10" s="6" t="str">
        <f>"'S7138270'"</f>
        <v>'S7138270'</v>
      </c>
    </row>
    <row r="11" spans="1:7">
      <c r="B11" s="4" t="s">
        <v>39</v>
      </c>
      <c r="C11" s="6" t="str">
        <f>"'S7138270'"</f>
        <v>'S7138270'</v>
      </c>
    </row>
    <row r="12" spans="1:7">
      <c r="B12" s="4" t="s">
        <v>43</v>
      </c>
      <c r="C12" s="6" t="str">
        <f>"'MS'"</f>
        <v>'MS'</v>
      </c>
    </row>
    <row r="13" spans="1:7">
      <c r="B13" s="4" t="s">
        <v>44</v>
      </c>
      <c r="C13" s="4" t="str">
        <f>$D$13</f>
        <v>'CM0159-SGD','CZ0023-SGD','CA0216-SGD','CA0061-SGD','CM0315-SGD','CS0312-SGD','CI0099-SGD'</v>
      </c>
      <c r="D13" s="6" t="str">
        <f>"'CM0159-SGD','CZ0023-SGD','CA0216-SGD','CA0061-SGD','CM0315-SGD','CS0312-SGD','CI0099-SGD'"</f>
        <v>'CM0159-SGD','CZ0023-SGD','CA0216-SGD','CA0061-SGD','CM0315-SGD','CS0312-SGD','CI0099-SGD'</v>
      </c>
    </row>
    <row r="14" spans="1:7">
      <c r="F14" s="16"/>
    </row>
    <row r="15" spans="1:7">
      <c r="G15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CD6CE-1019-45CE-A73D-18AC025BD4F4}">
  <dimension ref="A1:AV41"/>
  <sheetViews>
    <sheetView workbookViewId="0"/>
  </sheetViews>
  <sheetFormatPr defaultRowHeight="15"/>
  <sheetData>
    <row r="1" spans="1:48">
      <c r="A1" s="68" t="s">
        <v>150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105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106</v>
      </c>
      <c r="E4" s="68" t="s">
        <v>107</v>
      </c>
      <c r="F4" s="68" t="s">
        <v>51</v>
      </c>
      <c r="G4" s="68" t="s">
        <v>25</v>
      </c>
      <c r="H4" s="68" t="s">
        <v>108</v>
      </c>
    </row>
    <row r="5" spans="1:48">
      <c r="A5" s="68" t="s">
        <v>7</v>
      </c>
      <c r="C5" s="68" t="s">
        <v>10</v>
      </c>
      <c r="D5" s="68" t="s">
        <v>109</v>
      </c>
      <c r="E5" s="68" t="s">
        <v>110</v>
      </c>
      <c r="F5" s="68" t="s">
        <v>52</v>
      </c>
      <c r="G5" s="68" t="s">
        <v>25</v>
      </c>
      <c r="H5" s="68" t="s">
        <v>108</v>
      </c>
      <c r="I5" s="68" t="s">
        <v>111</v>
      </c>
    </row>
    <row r="6" spans="1:48">
      <c r="A6" s="68" t="s">
        <v>7</v>
      </c>
      <c r="C6" s="68" t="s">
        <v>41</v>
      </c>
      <c r="D6" s="68" t="s">
        <v>112</v>
      </c>
      <c r="E6" s="68" t="s">
        <v>113</v>
      </c>
      <c r="F6" s="68" t="s">
        <v>52</v>
      </c>
      <c r="G6" s="68" t="s">
        <v>25</v>
      </c>
      <c r="H6" s="68" t="s">
        <v>108</v>
      </c>
      <c r="I6" s="68" t="s">
        <v>114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115</v>
      </c>
    </row>
    <row r="12" spans="1:48">
      <c r="A12" s="68" t="s">
        <v>7</v>
      </c>
      <c r="C12" s="68" t="s">
        <v>28</v>
      </c>
      <c r="E12" s="68" t="s">
        <v>116</v>
      </c>
    </row>
    <row r="13" spans="1:48">
      <c r="A13" s="68" t="s">
        <v>7</v>
      </c>
      <c r="C13" s="68" t="s">
        <v>42</v>
      </c>
      <c r="E13" s="68" t="s">
        <v>117</v>
      </c>
    </row>
    <row r="14" spans="1:48">
      <c r="A14" s="68" t="s">
        <v>7</v>
      </c>
      <c r="C14" s="68" t="s">
        <v>39</v>
      </c>
      <c r="E14" s="68" t="s">
        <v>118</v>
      </c>
    </row>
    <row r="15" spans="1:48">
      <c r="A15" s="68" t="s">
        <v>7</v>
      </c>
      <c r="C15" s="68" t="s">
        <v>43</v>
      </c>
      <c r="E15" s="68" t="s">
        <v>119</v>
      </c>
    </row>
    <row r="16" spans="1:48">
      <c r="A16" s="68" t="s">
        <v>7</v>
      </c>
      <c r="C16" s="68" t="s">
        <v>44</v>
      </c>
      <c r="E16" s="68" t="s">
        <v>120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121</v>
      </c>
      <c r="C24" s="68" t="s">
        <v>48</v>
      </c>
      <c r="E24" s="68" t="s">
        <v>122</v>
      </c>
      <c r="K24" s="68" t="s">
        <v>123</v>
      </c>
      <c r="L24" s="68" t="s">
        <v>124</v>
      </c>
      <c r="M24" s="68" t="s">
        <v>152</v>
      </c>
      <c r="N24" s="68" t="s">
        <v>153</v>
      </c>
      <c r="O24" s="68" t="s">
        <v>154</v>
      </c>
      <c r="P24" s="68" t="s">
        <v>155</v>
      </c>
      <c r="Q24" s="68" t="s">
        <v>156</v>
      </c>
      <c r="R24" s="68" t="s">
        <v>157</v>
      </c>
      <c r="S24" s="68" t="s">
        <v>266</v>
      </c>
      <c r="T24" s="68" t="s">
        <v>158</v>
      </c>
      <c r="U24" s="68" t="s">
        <v>159</v>
      </c>
      <c r="V24" s="68" t="s">
        <v>160</v>
      </c>
      <c r="W24" s="68" t="s">
        <v>125</v>
      </c>
      <c r="X24" s="68" t="s">
        <v>161</v>
      </c>
      <c r="Y24" s="68" t="s">
        <v>162</v>
      </c>
      <c r="Z24" s="68" t="s">
        <v>163</v>
      </c>
      <c r="AA24" s="68" t="s">
        <v>164</v>
      </c>
      <c r="AB24" s="68" t="s">
        <v>165</v>
      </c>
      <c r="AC24" s="68" t="s">
        <v>126</v>
      </c>
      <c r="AD24" s="68" t="s">
        <v>166</v>
      </c>
      <c r="AE24" s="68" t="s">
        <v>167</v>
      </c>
      <c r="AF24" s="68" t="s">
        <v>166</v>
      </c>
      <c r="AG24" s="68" t="s">
        <v>95</v>
      </c>
      <c r="AH24" s="68" t="s">
        <v>168</v>
      </c>
      <c r="AJ24" s="68" t="s">
        <v>96</v>
      </c>
      <c r="AK24" s="68" t="s">
        <v>161</v>
      </c>
      <c r="AL24" s="68" t="s">
        <v>162</v>
      </c>
      <c r="AM24" s="68" t="s">
        <v>169</v>
      </c>
      <c r="AN24" s="68" t="s">
        <v>170</v>
      </c>
      <c r="AO24" s="68" t="s">
        <v>171</v>
      </c>
      <c r="AP24" s="68" t="s">
        <v>172</v>
      </c>
    </row>
    <row r="25" spans="1:42">
      <c r="A25" s="68" t="s">
        <v>136</v>
      </c>
      <c r="B25" s="68" t="s">
        <v>127</v>
      </c>
      <c r="C25" s="68" t="s">
        <v>48</v>
      </c>
      <c r="E25" s="68" t="s">
        <v>276</v>
      </c>
      <c r="K25" s="68" t="s">
        <v>140</v>
      </c>
      <c r="L25" s="68" t="s">
        <v>141</v>
      </c>
      <c r="M25" s="68" t="s">
        <v>173</v>
      </c>
      <c r="N25" s="68" t="s">
        <v>174</v>
      </c>
      <c r="O25" s="68" t="s">
        <v>175</v>
      </c>
      <c r="P25" s="68" t="s">
        <v>176</v>
      </c>
      <c r="Q25" s="68" t="s">
        <v>177</v>
      </c>
      <c r="R25" s="68" t="s">
        <v>178</v>
      </c>
      <c r="S25" s="68" t="s">
        <v>271</v>
      </c>
      <c r="T25" s="68" t="s">
        <v>180</v>
      </c>
      <c r="U25" s="68" t="s">
        <v>181</v>
      </c>
      <c r="V25" s="68" t="s">
        <v>182</v>
      </c>
      <c r="W25" s="68" t="s">
        <v>142</v>
      </c>
      <c r="X25" s="68" t="s">
        <v>183</v>
      </c>
      <c r="Y25" s="68" t="s">
        <v>184</v>
      </c>
      <c r="Z25" s="68" t="s">
        <v>185</v>
      </c>
      <c r="AA25" s="68" t="s">
        <v>186</v>
      </c>
      <c r="AB25" s="68" t="s">
        <v>187</v>
      </c>
      <c r="AC25" s="68" t="s">
        <v>129</v>
      </c>
      <c r="AD25" s="68" t="s">
        <v>188</v>
      </c>
      <c r="AE25" s="68" t="s">
        <v>189</v>
      </c>
      <c r="AF25" s="68" t="s">
        <v>188</v>
      </c>
      <c r="AG25" s="68" t="s">
        <v>95</v>
      </c>
      <c r="AH25" s="68" t="s">
        <v>190</v>
      </c>
      <c r="AJ25" s="68" t="s">
        <v>96</v>
      </c>
      <c r="AK25" s="68" t="s">
        <v>183</v>
      </c>
      <c r="AL25" s="68" t="s">
        <v>184</v>
      </c>
      <c r="AM25" s="68" t="s">
        <v>191</v>
      </c>
      <c r="AN25" s="68" t="s">
        <v>192</v>
      </c>
      <c r="AO25" s="68" t="s">
        <v>193</v>
      </c>
      <c r="AP25" s="68" t="s">
        <v>194</v>
      </c>
    </row>
    <row r="26" spans="1:42">
      <c r="A26" s="68" t="s">
        <v>136</v>
      </c>
      <c r="B26" s="68" t="s">
        <v>130</v>
      </c>
      <c r="C26" s="68" t="s">
        <v>48</v>
      </c>
      <c r="E26" s="68" t="s">
        <v>277</v>
      </c>
      <c r="K26" s="68" t="s">
        <v>143</v>
      </c>
      <c r="L26" s="68" t="s">
        <v>144</v>
      </c>
      <c r="M26" s="68" t="s">
        <v>195</v>
      </c>
      <c r="N26" s="68" t="s">
        <v>196</v>
      </c>
      <c r="O26" s="68" t="s">
        <v>197</v>
      </c>
      <c r="P26" s="68" t="s">
        <v>198</v>
      </c>
      <c r="Q26" s="68" t="s">
        <v>199</v>
      </c>
      <c r="R26" s="68" t="s">
        <v>200</v>
      </c>
      <c r="S26" s="68" t="s">
        <v>272</v>
      </c>
      <c r="T26" s="68" t="s">
        <v>202</v>
      </c>
      <c r="U26" s="68" t="s">
        <v>203</v>
      </c>
      <c r="V26" s="68" t="s">
        <v>204</v>
      </c>
      <c r="W26" s="68" t="s">
        <v>145</v>
      </c>
      <c r="X26" s="68" t="s">
        <v>205</v>
      </c>
      <c r="Y26" s="68" t="s">
        <v>206</v>
      </c>
      <c r="Z26" s="68" t="s">
        <v>207</v>
      </c>
      <c r="AA26" s="68" t="s">
        <v>208</v>
      </c>
      <c r="AB26" s="68" t="s">
        <v>209</v>
      </c>
      <c r="AC26" s="68" t="s">
        <v>132</v>
      </c>
      <c r="AD26" s="68" t="s">
        <v>210</v>
      </c>
      <c r="AE26" s="68" t="s">
        <v>211</v>
      </c>
      <c r="AF26" s="68" t="s">
        <v>210</v>
      </c>
      <c r="AG26" s="68" t="s">
        <v>95</v>
      </c>
      <c r="AH26" s="68" t="s">
        <v>212</v>
      </c>
      <c r="AJ26" s="68" t="s">
        <v>96</v>
      </c>
      <c r="AK26" s="68" t="s">
        <v>205</v>
      </c>
      <c r="AL26" s="68" t="s">
        <v>206</v>
      </c>
      <c r="AM26" s="68" t="s">
        <v>213</v>
      </c>
      <c r="AN26" s="68" t="s">
        <v>214</v>
      </c>
      <c r="AO26" s="68" t="s">
        <v>215</v>
      </c>
      <c r="AP26" s="68" t="s">
        <v>216</v>
      </c>
    </row>
    <row r="27" spans="1:42">
      <c r="A27" s="68" t="s">
        <v>136</v>
      </c>
      <c r="B27" s="68" t="s">
        <v>146</v>
      </c>
      <c r="C27" s="68" t="s">
        <v>48</v>
      </c>
      <c r="E27" s="68" t="s">
        <v>278</v>
      </c>
      <c r="K27" s="68" t="s">
        <v>217</v>
      </c>
      <c r="L27" s="68" t="s">
        <v>218</v>
      </c>
      <c r="M27" s="68" t="s">
        <v>219</v>
      </c>
      <c r="N27" s="68" t="s">
        <v>220</v>
      </c>
      <c r="O27" s="68" t="s">
        <v>221</v>
      </c>
      <c r="P27" s="68" t="s">
        <v>222</v>
      </c>
      <c r="Q27" s="68" t="s">
        <v>223</v>
      </c>
      <c r="R27" s="68" t="s">
        <v>224</v>
      </c>
      <c r="S27" s="68" t="s">
        <v>273</v>
      </c>
      <c r="T27" s="68" t="s">
        <v>225</v>
      </c>
      <c r="U27" s="68" t="s">
        <v>226</v>
      </c>
      <c r="V27" s="68" t="s">
        <v>227</v>
      </c>
      <c r="W27" s="68" t="s">
        <v>228</v>
      </c>
      <c r="X27" s="68" t="s">
        <v>229</v>
      </c>
      <c r="Y27" s="68" t="s">
        <v>230</v>
      </c>
      <c r="Z27" s="68" t="s">
        <v>231</v>
      </c>
      <c r="AA27" s="68" t="s">
        <v>232</v>
      </c>
      <c r="AB27" s="68" t="s">
        <v>233</v>
      </c>
      <c r="AC27" s="68" t="s">
        <v>147</v>
      </c>
      <c r="AD27" s="68" t="s">
        <v>234</v>
      </c>
      <c r="AE27" s="68" t="s">
        <v>235</v>
      </c>
      <c r="AF27" s="68" t="s">
        <v>234</v>
      </c>
      <c r="AG27" s="68" t="s">
        <v>95</v>
      </c>
      <c r="AH27" s="68" t="s">
        <v>236</v>
      </c>
      <c r="AJ27" s="68" t="s">
        <v>96</v>
      </c>
      <c r="AK27" s="68" t="s">
        <v>229</v>
      </c>
      <c r="AL27" s="68" t="s">
        <v>230</v>
      </c>
      <c r="AM27" s="68" t="s">
        <v>237</v>
      </c>
      <c r="AN27" s="68" t="s">
        <v>238</v>
      </c>
      <c r="AO27" s="68" t="s">
        <v>239</v>
      </c>
      <c r="AP27" s="68" t="s">
        <v>240</v>
      </c>
    </row>
    <row r="28" spans="1:42">
      <c r="A28" s="68" t="s">
        <v>136</v>
      </c>
      <c r="B28" s="68" t="s">
        <v>148</v>
      </c>
      <c r="C28" s="68" t="s">
        <v>48</v>
      </c>
      <c r="E28" s="68" t="s">
        <v>277</v>
      </c>
      <c r="K28" s="68" t="s">
        <v>279</v>
      </c>
      <c r="L28" s="68" t="s">
        <v>280</v>
      </c>
      <c r="M28" s="68" t="s">
        <v>241</v>
      </c>
      <c r="N28" s="68" t="s">
        <v>242</v>
      </c>
      <c r="O28" s="68" t="s">
        <v>243</v>
      </c>
      <c r="P28" s="68" t="s">
        <v>281</v>
      </c>
      <c r="Q28" s="68" t="s">
        <v>244</v>
      </c>
      <c r="R28" s="68" t="s">
        <v>245</v>
      </c>
      <c r="S28" s="68" t="s">
        <v>282</v>
      </c>
      <c r="T28" s="68" t="s">
        <v>283</v>
      </c>
      <c r="U28" s="68" t="s">
        <v>284</v>
      </c>
      <c r="V28" s="68" t="s">
        <v>285</v>
      </c>
      <c r="W28" s="68" t="s">
        <v>286</v>
      </c>
      <c r="X28" s="68" t="s">
        <v>246</v>
      </c>
      <c r="Y28" s="68" t="s">
        <v>247</v>
      </c>
      <c r="Z28" s="68" t="s">
        <v>248</v>
      </c>
      <c r="AA28" s="68" t="s">
        <v>249</v>
      </c>
      <c r="AB28" s="68" t="s">
        <v>250</v>
      </c>
      <c r="AC28" s="68" t="s">
        <v>149</v>
      </c>
      <c r="AD28" s="68" t="s">
        <v>251</v>
      </c>
      <c r="AE28" s="68" t="s">
        <v>287</v>
      </c>
      <c r="AF28" s="68" t="s">
        <v>251</v>
      </c>
      <c r="AG28" s="68" t="s">
        <v>95</v>
      </c>
      <c r="AH28" s="68" t="s">
        <v>252</v>
      </c>
      <c r="AJ28" s="68" t="s">
        <v>96</v>
      </c>
      <c r="AK28" s="68" t="s">
        <v>246</v>
      </c>
      <c r="AL28" s="68" t="s">
        <v>247</v>
      </c>
      <c r="AM28" s="68" t="s">
        <v>288</v>
      </c>
      <c r="AN28" s="68" t="s">
        <v>289</v>
      </c>
      <c r="AO28" s="68" t="s">
        <v>290</v>
      </c>
      <c r="AP28" s="68" t="s">
        <v>291</v>
      </c>
    </row>
    <row r="29" spans="1:42">
      <c r="A29" s="68" t="s">
        <v>136</v>
      </c>
      <c r="B29" s="68" t="s">
        <v>253</v>
      </c>
      <c r="C29" s="68" t="s">
        <v>48</v>
      </c>
      <c r="E29" s="68" t="s">
        <v>278</v>
      </c>
      <c r="K29" s="68" t="s">
        <v>292</v>
      </c>
      <c r="L29" s="68" t="s">
        <v>293</v>
      </c>
      <c r="M29" s="68" t="s">
        <v>254</v>
      </c>
      <c r="N29" s="68" t="s">
        <v>255</v>
      </c>
      <c r="O29" s="68" t="s">
        <v>256</v>
      </c>
      <c r="P29" s="68" t="s">
        <v>294</v>
      </c>
      <c r="Q29" s="68" t="s">
        <v>257</v>
      </c>
      <c r="R29" s="68" t="s">
        <v>258</v>
      </c>
      <c r="S29" s="68" t="s">
        <v>295</v>
      </c>
      <c r="T29" s="68" t="s">
        <v>296</v>
      </c>
      <c r="U29" s="68" t="s">
        <v>297</v>
      </c>
      <c r="V29" s="68" t="s">
        <v>298</v>
      </c>
      <c r="W29" s="68" t="s">
        <v>299</v>
      </c>
      <c r="X29" s="68" t="s">
        <v>259</v>
      </c>
      <c r="Y29" s="68" t="s">
        <v>260</v>
      </c>
      <c r="Z29" s="68" t="s">
        <v>261</v>
      </c>
      <c r="AA29" s="68" t="s">
        <v>262</v>
      </c>
      <c r="AB29" s="68" t="s">
        <v>263</v>
      </c>
      <c r="AC29" s="68" t="s">
        <v>264</v>
      </c>
      <c r="AD29" s="68" t="s">
        <v>265</v>
      </c>
      <c r="AE29" s="68" t="s">
        <v>300</v>
      </c>
      <c r="AF29" s="68" t="s">
        <v>265</v>
      </c>
      <c r="AG29" s="68" t="s">
        <v>95</v>
      </c>
      <c r="AH29" s="68" t="s">
        <v>301</v>
      </c>
      <c r="AJ29" s="68" t="s">
        <v>96</v>
      </c>
      <c r="AK29" s="68" t="s">
        <v>259</v>
      </c>
      <c r="AL29" s="68" t="s">
        <v>260</v>
      </c>
      <c r="AM29" s="68" t="s">
        <v>302</v>
      </c>
      <c r="AN29" s="68" t="s">
        <v>303</v>
      </c>
      <c r="AO29" s="68" t="s">
        <v>304</v>
      </c>
      <c r="AP29" s="68" t="s">
        <v>305</v>
      </c>
    </row>
    <row r="30" spans="1:42">
      <c r="A30" s="68" t="s">
        <v>136</v>
      </c>
      <c r="B30" s="68" t="s">
        <v>306</v>
      </c>
      <c r="C30" s="68" t="s">
        <v>48</v>
      </c>
      <c r="E30" s="68" t="s">
        <v>277</v>
      </c>
      <c r="K30" s="68" t="s">
        <v>307</v>
      </c>
      <c r="L30" s="68" t="s">
        <v>308</v>
      </c>
      <c r="M30" s="68" t="s">
        <v>309</v>
      </c>
      <c r="N30" s="68" t="s">
        <v>310</v>
      </c>
      <c r="O30" s="68" t="s">
        <v>311</v>
      </c>
      <c r="P30" s="68" t="s">
        <v>312</v>
      </c>
      <c r="Q30" s="68" t="s">
        <v>313</v>
      </c>
      <c r="R30" s="68" t="s">
        <v>314</v>
      </c>
      <c r="S30" s="68" t="s">
        <v>315</v>
      </c>
      <c r="T30" s="68" t="s">
        <v>316</v>
      </c>
      <c r="U30" s="68" t="s">
        <v>317</v>
      </c>
      <c r="V30" s="68" t="s">
        <v>318</v>
      </c>
      <c r="W30" s="68" t="s">
        <v>319</v>
      </c>
      <c r="X30" s="68" t="s">
        <v>320</v>
      </c>
      <c r="Y30" s="68" t="s">
        <v>321</v>
      </c>
      <c r="Z30" s="68" t="s">
        <v>322</v>
      </c>
      <c r="AA30" s="68" t="s">
        <v>323</v>
      </c>
      <c r="AB30" s="68" t="s">
        <v>324</v>
      </c>
      <c r="AC30" s="68" t="s">
        <v>325</v>
      </c>
      <c r="AD30" s="68" t="s">
        <v>326</v>
      </c>
      <c r="AE30" s="68" t="s">
        <v>327</v>
      </c>
      <c r="AF30" s="68" t="s">
        <v>326</v>
      </c>
      <c r="AG30" s="68" t="s">
        <v>95</v>
      </c>
      <c r="AH30" s="68" t="s">
        <v>328</v>
      </c>
      <c r="AJ30" s="68" t="s">
        <v>96</v>
      </c>
      <c r="AK30" s="68" t="s">
        <v>320</v>
      </c>
      <c r="AL30" s="68" t="s">
        <v>321</v>
      </c>
      <c r="AM30" s="68" t="s">
        <v>329</v>
      </c>
      <c r="AN30" s="68" t="s">
        <v>330</v>
      </c>
      <c r="AO30" s="68" t="s">
        <v>331</v>
      </c>
      <c r="AP30" s="68" t="s">
        <v>332</v>
      </c>
    </row>
    <row r="31" spans="1:42">
      <c r="A31" s="68" t="s">
        <v>136</v>
      </c>
      <c r="B31" s="68" t="s">
        <v>333</v>
      </c>
      <c r="C31" s="68" t="s">
        <v>48</v>
      </c>
      <c r="E31" s="68" t="s">
        <v>334</v>
      </c>
      <c r="K31" s="68" t="s">
        <v>335</v>
      </c>
      <c r="L31" s="68" t="s">
        <v>336</v>
      </c>
      <c r="M31" s="68" t="s">
        <v>337</v>
      </c>
      <c r="N31" s="68" t="s">
        <v>338</v>
      </c>
      <c r="O31" s="68" t="s">
        <v>339</v>
      </c>
      <c r="P31" s="68" t="s">
        <v>340</v>
      </c>
      <c r="Q31" s="68" t="s">
        <v>341</v>
      </c>
      <c r="R31" s="68" t="s">
        <v>342</v>
      </c>
      <c r="S31" s="68" t="s">
        <v>343</v>
      </c>
      <c r="T31" s="68" t="s">
        <v>344</v>
      </c>
      <c r="U31" s="68" t="s">
        <v>345</v>
      </c>
      <c r="V31" s="68" t="s">
        <v>346</v>
      </c>
      <c r="W31" s="68" t="s">
        <v>347</v>
      </c>
      <c r="X31" s="68" t="s">
        <v>348</v>
      </c>
      <c r="Y31" s="68" t="s">
        <v>349</v>
      </c>
      <c r="Z31" s="68" t="s">
        <v>350</v>
      </c>
      <c r="AA31" s="68" t="s">
        <v>351</v>
      </c>
      <c r="AB31" s="68" t="s">
        <v>352</v>
      </c>
      <c r="AC31" s="68" t="s">
        <v>353</v>
      </c>
      <c r="AD31" s="68" t="s">
        <v>354</v>
      </c>
      <c r="AE31" s="68" t="s">
        <v>355</v>
      </c>
      <c r="AF31" s="68" t="s">
        <v>354</v>
      </c>
      <c r="AG31" s="68" t="s">
        <v>95</v>
      </c>
      <c r="AH31" s="68" t="s">
        <v>356</v>
      </c>
      <c r="AJ31" s="68" t="s">
        <v>96</v>
      </c>
      <c r="AK31" s="68" t="s">
        <v>348</v>
      </c>
      <c r="AL31" s="68" t="s">
        <v>349</v>
      </c>
      <c r="AM31" s="68" t="s">
        <v>357</v>
      </c>
      <c r="AN31" s="68" t="s">
        <v>358</v>
      </c>
      <c r="AO31" s="68" t="s">
        <v>359</v>
      </c>
      <c r="AP31" s="68" t="s">
        <v>360</v>
      </c>
    </row>
    <row r="32" spans="1:42">
      <c r="A32" s="68" t="s">
        <v>136</v>
      </c>
      <c r="B32" s="68" t="s">
        <v>361</v>
      </c>
      <c r="C32" s="68" t="s">
        <v>48</v>
      </c>
      <c r="E32" s="68" t="s">
        <v>362</v>
      </c>
      <c r="K32" s="68" t="s">
        <v>363</v>
      </c>
      <c r="L32" s="68" t="s">
        <v>364</v>
      </c>
      <c r="M32" s="68" t="s">
        <v>365</v>
      </c>
      <c r="N32" s="68" t="s">
        <v>366</v>
      </c>
      <c r="O32" s="68" t="s">
        <v>367</v>
      </c>
      <c r="P32" s="68" t="s">
        <v>368</v>
      </c>
      <c r="Q32" s="68" t="s">
        <v>369</v>
      </c>
      <c r="R32" s="68" t="s">
        <v>370</v>
      </c>
      <c r="S32" s="68" t="s">
        <v>371</v>
      </c>
      <c r="T32" s="68" t="s">
        <v>372</v>
      </c>
      <c r="U32" s="68" t="s">
        <v>373</v>
      </c>
      <c r="V32" s="68" t="s">
        <v>374</v>
      </c>
      <c r="W32" s="68" t="s">
        <v>375</v>
      </c>
      <c r="X32" s="68" t="s">
        <v>376</v>
      </c>
      <c r="Y32" s="68" t="s">
        <v>377</v>
      </c>
      <c r="Z32" s="68" t="s">
        <v>378</v>
      </c>
      <c r="AA32" s="68" t="s">
        <v>379</v>
      </c>
      <c r="AB32" s="68" t="s">
        <v>380</v>
      </c>
      <c r="AC32" s="68" t="s">
        <v>381</v>
      </c>
      <c r="AD32" s="68" t="s">
        <v>382</v>
      </c>
      <c r="AE32" s="68" t="s">
        <v>383</v>
      </c>
      <c r="AF32" s="68" t="s">
        <v>382</v>
      </c>
      <c r="AG32" s="68" t="s">
        <v>95</v>
      </c>
      <c r="AH32" s="68" t="s">
        <v>384</v>
      </c>
      <c r="AJ32" s="68" t="s">
        <v>96</v>
      </c>
      <c r="AK32" s="68" t="s">
        <v>376</v>
      </c>
      <c r="AL32" s="68" t="s">
        <v>377</v>
      </c>
      <c r="AM32" s="68" t="s">
        <v>385</v>
      </c>
      <c r="AN32" s="68" t="s">
        <v>386</v>
      </c>
      <c r="AO32" s="68" t="s">
        <v>387</v>
      </c>
      <c r="AP32" s="68" t="s">
        <v>388</v>
      </c>
    </row>
    <row r="33" spans="1:42">
      <c r="A33" s="68" t="s">
        <v>136</v>
      </c>
      <c r="B33" s="68" t="s">
        <v>389</v>
      </c>
      <c r="C33" s="68" t="s">
        <v>48</v>
      </c>
      <c r="E33" s="68" t="s">
        <v>390</v>
      </c>
      <c r="K33" s="68" t="s">
        <v>391</v>
      </c>
      <c r="L33" s="68" t="s">
        <v>392</v>
      </c>
      <c r="M33" s="68" t="s">
        <v>393</v>
      </c>
      <c r="N33" s="68" t="s">
        <v>394</v>
      </c>
      <c r="O33" s="68" t="s">
        <v>395</v>
      </c>
      <c r="P33" s="68" t="s">
        <v>396</v>
      </c>
      <c r="Q33" s="68" t="s">
        <v>397</v>
      </c>
      <c r="R33" s="68" t="s">
        <v>398</v>
      </c>
      <c r="S33" s="68" t="s">
        <v>399</v>
      </c>
      <c r="T33" s="68" t="s">
        <v>400</v>
      </c>
      <c r="U33" s="68" t="s">
        <v>401</v>
      </c>
      <c r="V33" s="68" t="s">
        <v>402</v>
      </c>
      <c r="W33" s="68" t="s">
        <v>403</v>
      </c>
      <c r="X33" s="68" t="s">
        <v>404</v>
      </c>
      <c r="Y33" s="68" t="s">
        <v>405</v>
      </c>
      <c r="Z33" s="68" t="s">
        <v>406</v>
      </c>
      <c r="AA33" s="68" t="s">
        <v>407</v>
      </c>
      <c r="AB33" s="68" t="s">
        <v>408</v>
      </c>
      <c r="AC33" s="68" t="s">
        <v>409</v>
      </c>
      <c r="AD33" s="68" t="s">
        <v>410</v>
      </c>
      <c r="AE33" s="68" t="s">
        <v>411</v>
      </c>
      <c r="AF33" s="68" t="s">
        <v>410</v>
      </c>
      <c r="AG33" s="68" t="s">
        <v>95</v>
      </c>
      <c r="AH33" s="68" t="s">
        <v>412</v>
      </c>
      <c r="AJ33" s="68" t="s">
        <v>96</v>
      </c>
      <c r="AK33" s="68" t="s">
        <v>404</v>
      </c>
      <c r="AL33" s="68" t="s">
        <v>405</v>
      </c>
      <c r="AM33" s="68" t="s">
        <v>413</v>
      </c>
      <c r="AN33" s="68" t="s">
        <v>414</v>
      </c>
      <c r="AO33" s="68" t="s">
        <v>415</v>
      </c>
      <c r="AP33" s="68" t="s">
        <v>416</v>
      </c>
    </row>
    <row r="34" spans="1:42">
      <c r="A34" s="68" t="s">
        <v>136</v>
      </c>
      <c r="B34" s="68" t="s">
        <v>417</v>
      </c>
      <c r="C34" s="68" t="s">
        <v>48</v>
      </c>
      <c r="E34" s="68" t="s">
        <v>390</v>
      </c>
      <c r="K34" s="68" t="s">
        <v>418</v>
      </c>
      <c r="L34" s="68" t="s">
        <v>419</v>
      </c>
      <c r="M34" s="68" t="s">
        <v>420</v>
      </c>
      <c r="N34" s="68" t="s">
        <v>421</v>
      </c>
      <c r="O34" s="68" t="s">
        <v>422</v>
      </c>
      <c r="P34" s="68" t="s">
        <v>423</v>
      </c>
      <c r="Q34" s="68" t="s">
        <v>424</v>
      </c>
      <c r="R34" s="68" t="s">
        <v>425</v>
      </c>
      <c r="S34" s="68" t="s">
        <v>426</v>
      </c>
      <c r="T34" s="68" t="s">
        <v>427</v>
      </c>
      <c r="U34" s="68" t="s">
        <v>428</v>
      </c>
      <c r="V34" s="68" t="s">
        <v>429</v>
      </c>
      <c r="W34" s="68" t="s">
        <v>430</v>
      </c>
      <c r="X34" s="68" t="s">
        <v>431</v>
      </c>
      <c r="Y34" s="68" t="s">
        <v>432</v>
      </c>
      <c r="Z34" s="68" t="s">
        <v>433</v>
      </c>
      <c r="AA34" s="68" t="s">
        <v>434</v>
      </c>
      <c r="AB34" s="68" t="s">
        <v>435</v>
      </c>
      <c r="AC34" s="68" t="s">
        <v>436</v>
      </c>
      <c r="AD34" s="68" t="s">
        <v>437</v>
      </c>
      <c r="AE34" s="68" t="s">
        <v>438</v>
      </c>
      <c r="AF34" s="68" t="s">
        <v>437</v>
      </c>
      <c r="AG34" s="68" t="s">
        <v>95</v>
      </c>
      <c r="AH34" s="68" t="s">
        <v>439</v>
      </c>
      <c r="AJ34" s="68" t="s">
        <v>96</v>
      </c>
      <c r="AK34" s="68" t="s">
        <v>431</v>
      </c>
      <c r="AL34" s="68" t="s">
        <v>432</v>
      </c>
      <c r="AM34" s="68" t="s">
        <v>440</v>
      </c>
      <c r="AN34" s="68" t="s">
        <v>441</v>
      </c>
      <c r="AO34" s="68" t="s">
        <v>442</v>
      </c>
      <c r="AP34" s="68" t="s">
        <v>443</v>
      </c>
    </row>
    <row r="35" spans="1:42">
      <c r="A35" s="68" t="s">
        <v>136</v>
      </c>
      <c r="B35" s="68" t="s">
        <v>444</v>
      </c>
      <c r="C35" s="68" t="s">
        <v>48</v>
      </c>
      <c r="E35" s="68" t="s">
        <v>445</v>
      </c>
      <c r="K35" s="68" t="s">
        <v>446</v>
      </c>
      <c r="L35" s="68" t="s">
        <v>447</v>
      </c>
      <c r="M35" s="68" t="s">
        <v>448</v>
      </c>
      <c r="N35" s="68" t="s">
        <v>449</v>
      </c>
      <c r="O35" s="68" t="s">
        <v>450</v>
      </c>
      <c r="P35" s="68" t="s">
        <v>451</v>
      </c>
      <c r="Q35" s="68" t="s">
        <v>452</v>
      </c>
      <c r="R35" s="68" t="s">
        <v>453</v>
      </c>
      <c r="S35" s="68" t="s">
        <v>454</v>
      </c>
      <c r="T35" s="68" t="s">
        <v>455</v>
      </c>
      <c r="U35" s="68" t="s">
        <v>456</v>
      </c>
      <c r="V35" s="68" t="s">
        <v>457</v>
      </c>
      <c r="W35" s="68" t="s">
        <v>458</v>
      </c>
      <c r="X35" s="68" t="s">
        <v>459</v>
      </c>
      <c r="Y35" s="68" t="s">
        <v>460</v>
      </c>
      <c r="Z35" s="68" t="s">
        <v>461</v>
      </c>
      <c r="AA35" s="68" t="s">
        <v>462</v>
      </c>
      <c r="AB35" s="68" t="s">
        <v>463</v>
      </c>
      <c r="AC35" s="68" t="s">
        <v>464</v>
      </c>
      <c r="AD35" s="68" t="s">
        <v>465</v>
      </c>
      <c r="AE35" s="68" t="s">
        <v>466</v>
      </c>
      <c r="AF35" s="68" t="s">
        <v>465</v>
      </c>
      <c r="AG35" s="68" t="s">
        <v>95</v>
      </c>
      <c r="AH35" s="68" t="s">
        <v>467</v>
      </c>
      <c r="AJ35" s="68" t="s">
        <v>96</v>
      </c>
      <c r="AK35" s="68" t="s">
        <v>459</v>
      </c>
      <c r="AL35" s="68" t="s">
        <v>460</v>
      </c>
      <c r="AM35" s="68" t="s">
        <v>468</v>
      </c>
      <c r="AN35" s="68" t="s">
        <v>469</v>
      </c>
      <c r="AO35" s="68" t="s">
        <v>470</v>
      </c>
      <c r="AP35" s="68" t="s">
        <v>471</v>
      </c>
    </row>
    <row r="36" spans="1:42">
      <c r="A36" s="68" t="s">
        <v>136</v>
      </c>
      <c r="B36" s="68" t="s">
        <v>472</v>
      </c>
      <c r="C36" s="68" t="s">
        <v>48</v>
      </c>
      <c r="E36" s="68" t="s">
        <v>473</v>
      </c>
      <c r="K36" s="68" t="s">
        <v>474</v>
      </c>
      <c r="L36" s="68" t="s">
        <v>475</v>
      </c>
      <c r="M36" s="68" t="s">
        <v>476</v>
      </c>
      <c r="N36" s="68" t="s">
        <v>477</v>
      </c>
      <c r="O36" s="68" t="s">
        <v>478</v>
      </c>
      <c r="P36" s="68" t="s">
        <v>479</v>
      </c>
      <c r="Q36" s="68" t="s">
        <v>480</v>
      </c>
      <c r="R36" s="68" t="s">
        <v>481</v>
      </c>
      <c r="S36" s="68" t="s">
        <v>482</v>
      </c>
      <c r="T36" s="68" t="s">
        <v>483</v>
      </c>
      <c r="U36" s="68" t="s">
        <v>484</v>
      </c>
      <c r="V36" s="68" t="s">
        <v>485</v>
      </c>
      <c r="W36" s="68" t="s">
        <v>486</v>
      </c>
      <c r="X36" s="68" t="s">
        <v>487</v>
      </c>
      <c r="Y36" s="68" t="s">
        <v>488</v>
      </c>
      <c r="Z36" s="68" t="s">
        <v>489</v>
      </c>
      <c r="AA36" s="68" t="s">
        <v>490</v>
      </c>
      <c r="AB36" s="68" t="s">
        <v>491</v>
      </c>
      <c r="AC36" s="68" t="s">
        <v>492</v>
      </c>
      <c r="AD36" s="68" t="s">
        <v>493</v>
      </c>
      <c r="AE36" s="68" t="s">
        <v>494</v>
      </c>
      <c r="AF36" s="68" t="s">
        <v>493</v>
      </c>
      <c r="AG36" s="68" t="s">
        <v>95</v>
      </c>
      <c r="AH36" s="68" t="s">
        <v>495</v>
      </c>
      <c r="AJ36" s="68" t="s">
        <v>96</v>
      </c>
      <c r="AK36" s="68" t="s">
        <v>487</v>
      </c>
      <c r="AL36" s="68" t="s">
        <v>488</v>
      </c>
      <c r="AM36" s="68" t="s">
        <v>496</v>
      </c>
      <c r="AN36" s="68" t="s">
        <v>497</v>
      </c>
      <c r="AO36" s="68" t="s">
        <v>498</v>
      </c>
      <c r="AP36" s="68" t="s">
        <v>499</v>
      </c>
    </row>
    <row r="37" spans="1:42">
      <c r="A37" s="68" t="s">
        <v>136</v>
      </c>
      <c r="B37" s="68" t="s">
        <v>500</v>
      </c>
      <c r="C37" s="68" t="s">
        <v>48</v>
      </c>
      <c r="E37" s="68" t="s">
        <v>501</v>
      </c>
      <c r="K37" s="68" t="s">
        <v>502</v>
      </c>
      <c r="L37" s="68" t="s">
        <v>503</v>
      </c>
      <c r="M37" s="68" t="s">
        <v>504</v>
      </c>
      <c r="N37" s="68" t="s">
        <v>505</v>
      </c>
      <c r="O37" s="68" t="s">
        <v>506</v>
      </c>
      <c r="P37" s="68" t="s">
        <v>507</v>
      </c>
      <c r="Q37" s="68" t="s">
        <v>508</v>
      </c>
      <c r="R37" s="68" t="s">
        <v>509</v>
      </c>
      <c r="S37" s="68" t="s">
        <v>510</v>
      </c>
      <c r="T37" s="68" t="s">
        <v>511</v>
      </c>
      <c r="U37" s="68" t="s">
        <v>512</v>
      </c>
      <c r="V37" s="68" t="s">
        <v>513</v>
      </c>
      <c r="W37" s="68" t="s">
        <v>514</v>
      </c>
      <c r="X37" s="68" t="s">
        <v>515</v>
      </c>
      <c r="Y37" s="68" t="s">
        <v>516</v>
      </c>
      <c r="Z37" s="68" t="s">
        <v>517</v>
      </c>
      <c r="AA37" s="68" t="s">
        <v>518</v>
      </c>
      <c r="AB37" s="68" t="s">
        <v>519</v>
      </c>
      <c r="AC37" s="68" t="s">
        <v>520</v>
      </c>
      <c r="AD37" s="68" t="s">
        <v>521</v>
      </c>
      <c r="AE37" s="68" t="s">
        <v>522</v>
      </c>
      <c r="AF37" s="68" t="s">
        <v>521</v>
      </c>
      <c r="AG37" s="68" t="s">
        <v>95</v>
      </c>
      <c r="AH37" s="68" t="s">
        <v>523</v>
      </c>
      <c r="AJ37" s="68" t="s">
        <v>96</v>
      </c>
      <c r="AK37" s="68" t="s">
        <v>515</v>
      </c>
      <c r="AL37" s="68" t="s">
        <v>516</v>
      </c>
      <c r="AM37" s="68" t="s">
        <v>524</v>
      </c>
      <c r="AN37" s="68" t="s">
        <v>525</v>
      </c>
      <c r="AO37" s="68" t="s">
        <v>526</v>
      </c>
      <c r="AP37" s="68" t="s">
        <v>527</v>
      </c>
    </row>
    <row r="38" spans="1:42">
      <c r="B38" s="68" t="s">
        <v>528</v>
      </c>
      <c r="C38" s="68" t="s">
        <v>49</v>
      </c>
      <c r="E38" s="68" t="s">
        <v>128</v>
      </c>
      <c r="M38" s="68" t="s">
        <v>529</v>
      </c>
      <c r="N38" s="68" t="s">
        <v>530</v>
      </c>
      <c r="O38" s="68" t="s">
        <v>531</v>
      </c>
      <c r="Q38" s="68" t="s">
        <v>532</v>
      </c>
      <c r="R38" s="68" t="s">
        <v>533</v>
      </c>
      <c r="T38" s="68" t="s">
        <v>534</v>
      </c>
      <c r="U38" s="68" t="s">
        <v>535</v>
      </c>
      <c r="X38" s="68" t="s">
        <v>534</v>
      </c>
      <c r="Y38" s="68" t="s">
        <v>536</v>
      </c>
      <c r="Z38" s="68" t="s">
        <v>537</v>
      </c>
      <c r="AA38" s="68" t="s">
        <v>538</v>
      </c>
      <c r="AB38" s="68" t="s">
        <v>539</v>
      </c>
      <c r="AC38" s="68" t="s">
        <v>540</v>
      </c>
      <c r="AD38" s="68" t="s">
        <v>541</v>
      </c>
      <c r="AH38" s="68" t="s">
        <v>542</v>
      </c>
      <c r="AL38" s="68" t="s">
        <v>543</v>
      </c>
      <c r="AM38" s="68" t="s">
        <v>544</v>
      </c>
    </row>
    <row r="39" spans="1:42">
      <c r="B39" s="68" t="s">
        <v>545</v>
      </c>
      <c r="C39" s="68" t="s">
        <v>50</v>
      </c>
      <c r="E39" s="68" t="s">
        <v>131</v>
      </c>
      <c r="M39" s="68" t="s">
        <v>546</v>
      </c>
      <c r="N39" s="68" t="s">
        <v>547</v>
      </c>
      <c r="O39" s="68" t="s">
        <v>548</v>
      </c>
      <c r="Q39" s="68" t="s">
        <v>549</v>
      </c>
      <c r="R39" s="68" t="s">
        <v>550</v>
      </c>
      <c r="T39" s="68" t="s">
        <v>551</v>
      </c>
      <c r="U39" s="68" t="s">
        <v>552</v>
      </c>
      <c r="X39" s="68" t="s">
        <v>551</v>
      </c>
      <c r="Y39" s="68" t="s">
        <v>553</v>
      </c>
      <c r="Z39" s="68" t="s">
        <v>554</v>
      </c>
      <c r="AA39" s="68" t="s">
        <v>555</v>
      </c>
      <c r="AB39" s="68" t="s">
        <v>556</v>
      </c>
      <c r="AC39" s="68" t="s">
        <v>557</v>
      </c>
      <c r="AD39" s="68" t="s">
        <v>558</v>
      </c>
      <c r="AL39" s="68" t="s">
        <v>559</v>
      </c>
      <c r="AM39" s="68" t="s">
        <v>560</v>
      </c>
    </row>
    <row r="41" spans="1:42">
      <c r="AC41" s="68" t="s">
        <v>561</v>
      </c>
      <c r="AD41" s="68" t="s">
        <v>562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53"/>
  <sheetViews>
    <sheetView tabSelected="1" topLeftCell="K19" zoomScale="130" zoomScaleNormal="130" workbookViewId="0">
      <selection activeCell="S33" sqref="S33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7" style="4" customWidth="1"/>
    <col min="12" max="12" width="6.7109375" style="4" customWidth="1"/>
    <col min="13" max="13" width="11" style="4" bestFit="1" customWidth="1"/>
    <col min="14" max="14" width="15.42578125" style="21" customWidth="1"/>
    <col min="15" max="15" width="11" style="18" customWidth="1"/>
    <col min="16" max="16" width="8.140625" style="18" customWidth="1"/>
    <col min="17" max="17" width="11.85546875" style="4" bestFit="1" customWidth="1"/>
    <col min="18" max="18" width="17.5703125" style="4" bestFit="1" customWidth="1"/>
    <col min="19" max="19" width="14" style="45" customWidth="1"/>
    <col min="20" max="20" width="13.85546875" style="45" customWidth="1"/>
    <col min="21" max="21" width="15.140625" style="45" bestFit="1" customWidth="1"/>
    <col min="22" max="22" width="14" style="45" customWidth="1"/>
    <col min="23" max="23" width="9.5703125" style="45" customWidth="1"/>
    <col min="24" max="24" width="16.7109375" style="4" hidden="1" customWidth="1"/>
    <col min="25" max="25" width="68" style="4" hidden="1" customWidth="1"/>
    <col min="26" max="26" width="8.5703125" style="4" customWidth="1"/>
    <col min="27" max="27" width="10.5703125" style="60" bestFit="1" customWidth="1"/>
    <col min="28" max="28" width="6" style="4" customWidth="1"/>
    <col min="29" max="29" width="9.85546875" style="4" customWidth="1"/>
    <col min="30" max="30" width="11" style="4" customWidth="1"/>
    <col min="31" max="31" width="5.5703125" style="21" customWidth="1"/>
    <col min="32" max="32" width="13.28515625" style="4" customWidth="1"/>
    <col min="33" max="33" width="11.28515625" style="21" customWidth="1"/>
    <col min="34" max="34" width="12.140625" style="4" customWidth="1"/>
    <col min="35" max="35" width="6.7109375" style="4" customWidth="1"/>
    <col min="36" max="36" width="6.85546875" style="21" customWidth="1"/>
    <col min="37" max="37" width="14.42578125" style="4" customWidth="1"/>
    <col min="38" max="38" width="43.42578125" style="4" bestFit="1" customWidth="1"/>
    <col min="39" max="39" width="17.85546875" style="4" customWidth="1"/>
    <col min="40" max="40" width="14.28515625" style="4" customWidth="1"/>
    <col min="41" max="41" width="11.28515625" style="35" bestFit="1" customWidth="1"/>
    <col min="42" max="42" width="57.7109375" style="35" customWidth="1"/>
    <col min="43" max="46" width="9.28515625" style="4"/>
    <col min="47" max="48" width="9.28515625" style="4" hidden="1" customWidth="1"/>
    <col min="49" max="16384" width="9.28515625" style="4"/>
  </cols>
  <sheetData>
    <row r="1" spans="1:48" s="1" customFormat="1" hidden="1">
      <c r="A1" s="1" t="s">
        <v>139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M1" s="1" t="s">
        <v>18</v>
      </c>
      <c r="N1" s="22" t="s">
        <v>18</v>
      </c>
      <c r="O1" s="17" t="s">
        <v>18</v>
      </c>
      <c r="P1" s="17"/>
      <c r="Q1" s="1" t="s">
        <v>18</v>
      </c>
      <c r="R1" s="1" t="s">
        <v>18</v>
      </c>
      <c r="S1" s="44"/>
      <c r="T1" s="44" t="s">
        <v>18</v>
      </c>
      <c r="U1" s="44" t="s">
        <v>18</v>
      </c>
      <c r="V1" s="44" t="s">
        <v>18</v>
      </c>
      <c r="W1" s="44"/>
      <c r="X1" s="1" t="s">
        <v>7</v>
      </c>
      <c r="Y1" s="1" t="s">
        <v>7</v>
      </c>
      <c r="Z1" s="1" t="s">
        <v>18</v>
      </c>
      <c r="AA1" s="22" t="s">
        <v>18</v>
      </c>
      <c r="AB1" s="1" t="s">
        <v>18</v>
      </c>
      <c r="AE1" s="22"/>
      <c r="AG1" s="22"/>
      <c r="AJ1" s="22"/>
      <c r="AL1" s="1" t="s">
        <v>18</v>
      </c>
      <c r="AM1" s="1" t="s">
        <v>18</v>
      </c>
      <c r="AO1" s="34"/>
      <c r="AP1" s="34"/>
      <c r="AU1" s="1" t="s">
        <v>7</v>
      </c>
      <c r="AV1" s="1" t="s">
        <v>7</v>
      </c>
    </row>
    <row r="2" spans="1:48" hidden="1">
      <c r="A2" s="1" t="s">
        <v>7</v>
      </c>
      <c r="D2" s="4" t="s">
        <v>19</v>
      </c>
      <c r="E2" s="4" t="str">
        <f>Option!$C$2</f>
        <v>UICACS</v>
      </c>
    </row>
    <row r="3" spans="1:48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48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('CM0159-SGD','CZ0023-SGD','CA0216-SGD','CA0061-SGD','CM0315-SGD','CS0312-SGD','CI0099-SGD')) AND (U_ENR IN ('S7138270')  OR U_MSENR IN ('S7138270'))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('CM0159-SGD','CZ0023-SGD','CA0216-SGD','CA0061-SGD','CM0315-SGD','CS0312-SGD','CI0099-SGD')) AND (U_ENR IN ('S7138270')  OR U_MSENR IN ('S7138270'))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48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('CM0159-SGD','CZ0023-SGD','CA0216-SGD','CA0061-SGD','CM0315-SGD','CS0312-SGD','CI0099-SGD')) AND U_ENR IN ('S7138270')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U_ENR IN ('S7138270')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U_ENR IN ('S7138270')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('CM0159-SGD','CZ0023-SGD','CA0216-SGD','CA0061-SGD','CM0315-SGD','CS0312-SGD','CI0099-SGD')) AND U_ENR IN ('S7138270')  AND U_PRODTYPE ='MS' AND %Filter1% AND %Filter2%   </v>
      </c>
    </row>
    <row r="6" spans="1:48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('CM0159-SGD','CZ0023-SGD','CA0216-SGD','CA0061-SGD','CM0315-SGD','CS0312-SGD','CI0099-SGD')) AND U_MSENR IN ('S7138270')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U_MSENR IN ('S7138270')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U_MSENR IN ('S7138270')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('CM0159-SGD','CZ0023-SGD','CA0216-SGD','CA0061-SGD','CM0315-SGD','CS0312-SGD','CI0099-SGD')) AND U_MSENR IN ('S7138270') AND U_PRODTYPE ='MS' AND %Filter1% AND %Filter2%   </v>
      </c>
    </row>
    <row r="7" spans="1:48" hidden="1">
      <c r="A7" s="1" t="s">
        <v>7</v>
      </c>
    </row>
    <row r="8" spans="1:48" hidden="1">
      <c r="A8" s="1" t="s">
        <v>7</v>
      </c>
      <c r="M8" s="9"/>
    </row>
    <row r="9" spans="1:48" hidden="1">
      <c r="A9" s="1" t="s">
        <v>7</v>
      </c>
      <c r="M9" s="9"/>
    </row>
    <row r="10" spans="1:48" hidden="1">
      <c r="A10" s="1" t="s">
        <v>7</v>
      </c>
    </row>
    <row r="11" spans="1:48" hidden="1">
      <c r="A11" s="1" t="s">
        <v>7</v>
      </c>
      <c r="C11" s="4" t="s">
        <v>27</v>
      </c>
      <c r="E11" s="4" t="str">
        <f>Option!$C$9</f>
        <v>20241201..20241231</v>
      </c>
      <c r="M11" s="9"/>
    </row>
    <row r="12" spans="1:48" hidden="1">
      <c r="A12" s="1" t="s">
        <v>7</v>
      </c>
      <c r="C12" s="4" t="s">
        <v>28</v>
      </c>
      <c r="E12" s="4" t="str">
        <f>Option!$C$5</f>
        <v>*</v>
      </c>
      <c r="M12" s="9"/>
    </row>
    <row r="13" spans="1:48" hidden="1">
      <c r="A13" s="1" t="s">
        <v>7</v>
      </c>
      <c r="C13" s="4" t="s">
        <v>42</v>
      </c>
      <c r="E13" s="4" t="str">
        <f>Option!$C$10</f>
        <v>'S7138270'</v>
      </c>
      <c r="M13" s="9"/>
    </row>
    <row r="14" spans="1:48" hidden="1">
      <c r="A14" s="1" t="s">
        <v>7</v>
      </c>
      <c r="C14" s="4" t="s">
        <v>39</v>
      </c>
      <c r="E14" s="4" t="str">
        <f>Option!$C$11</f>
        <v>'S7138270'</v>
      </c>
      <c r="M14" s="9"/>
    </row>
    <row r="15" spans="1:48" hidden="1">
      <c r="A15" s="1" t="s">
        <v>7</v>
      </c>
      <c r="C15" s="4" t="s">
        <v>43</v>
      </c>
      <c r="E15" s="4" t="str">
        <f>Option!$C$12</f>
        <v>'MS'</v>
      </c>
      <c r="AL15" s="16"/>
    </row>
    <row r="16" spans="1:48" hidden="1">
      <c r="A16" s="1" t="s">
        <v>7</v>
      </c>
      <c r="C16" s="4" t="s">
        <v>44</v>
      </c>
      <c r="E16" s="4" t="str">
        <f>Option!$C$13</f>
        <v>'CM0159-SGD','CZ0023-SGD','CA0216-SGD','CA0061-SGD','CM0315-SGD','CS0312-SGD','CI0099-SGD'</v>
      </c>
    </row>
    <row r="17" spans="1:42" hidden="1">
      <c r="A17" s="1" t="s">
        <v>7</v>
      </c>
    </row>
    <row r="18" spans="1:42" s="23" customFormat="1" hidden="1">
      <c r="A18" s="23" t="s">
        <v>7</v>
      </c>
      <c r="I18" s="24"/>
      <c r="N18" s="25"/>
      <c r="O18" s="26"/>
      <c r="P18" s="26"/>
      <c r="S18" s="46"/>
      <c r="T18" s="46"/>
      <c r="U18" s="46"/>
      <c r="V18" s="46"/>
      <c r="W18" s="46"/>
      <c r="AA18" s="61"/>
      <c r="AE18" s="25"/>
      <c r="AG18" s="25"/>
      <c r="AJ18" s="25"/>
      <c r="AO18" s="36"/>
      <c r="AP18" s="36"/>
    </row>
    <row r="20" spans="1:42" ht="15.75">
      <c r="M20" s="20"/>
      <c r="N20" s="20"/>
      <c r="O20" s="20"/>
      <c r="P20" s="20"/>
      <c r="Q20" s="20"/>
      <c r="R20" s="20"/>
      <c r="S20" s="47"/>
      <c r="T20" s="47"/>
      <c r="U20" s="47"/>
      <c r="V20" s="47"/>
      <c r="W20" s="47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2" s="40" customFormat="1" ht="18.75">
      <c r="A21" s="39"/>
      <c r="B21" s="39"/>
      <c r="I21" s="41"/>
      <c r="M21" s="72" t="s">
        <v>76</v>
      </c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43"/>
      <c r="AO21" s="42"/>
      <c r="AP21" s="42"/>
    </row>
    <row r="22" spans="1:42" ht="15.75">
      <c r="M22" s="20"/>
      <c r="N22" s="20"/>
      <c r="O22" s="20"/>
      <c r="P22" s="20"/>
      <c r="Q22" s="20"/>
      <c r="R22" s="20"/>
      <c r="S22" s="47"/>
      <c r="T22" s="47"/>
      <c r="U22" s="47"/>
      <c r="V22" s="47"/>
      <c r="W22" s="47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2" s="54" customFormat="1" ht="63.75">
      <c r="A23" s="53"/>
      <c r="B23" s="53"/>
      <c r="E23" s="55" t="s">
        <v>29</v>
      </c>
      <c r="I23" s="56"/>
      <c r="K23" s="48" t="s">
        <v>77</v>
      </c>
      <c r="L23" s="48" t="s">
        <v>78</v>
      </c>
      <c r="M23" s="48" t="s">
        <v>14</v>
      </c>
      <c r="N23" s="48" t="s">
        <v>16</v>
      </c>
      <c r="O23" s="57" t="s">
        <v>30</v>
      </c>
      <c r="P23" s="57" t="s">
        <v>79</v>
      </c>
      <c r="Q23" s="48" t="s">
        <v>31</v>
      </c>
      <c r="R23" s="58" t="s">
        <v>38</v>
      </c>
      <c r="S23" s="48" t="s">
        <v>563</v>
      </c>
      <c r="T23" s="48" t="s">
        <v>80</v>
      </c>
      <c r="U23" s="48" t="s">
        <v>34</v>
      </c>
      <c r="V23" s="49" t="s">
        <v>81</v>
      </c>
      <c r="W23" s="49" t="s">
        <v>82</v>
      </c>
      <c r="X23" s="64" t="s">
        <v>36</v>
      </c>
      <c r="Y23" s="64" t="s">
        <v>12</v>
      </c>
      <c r="Z23" s="58" t="s">
        <v>32</v>
      </c>
      <c r="AA23" s="48" t="s">
        <v>13</v>
      </c>
      <c r="AB23" s="58" t="s">
        <v>37</v>
      </c>
      <c r="AC23" s="59" t="s">
        <v>57</v>
      </c>
      <c r="AD23" s="59" t="s">
        <v>58</v>
      </c>
      <c r="AE23" s="62" t="s">
        <v>83</v>
      </c>
      <c r="AF23" s="58" t="s">
        <v>84</v>
      </c>
      <c r="AG23" s="48" t="s">
        <v>85</v>
      </c>
      <c r="AH23" s="58" t="s">
        <v>86</v>
      </c>
      <c r="AI23" s="58" t="s">
        <v>87</v>
      </c>
      <c r="AJ23" s="66" t="s">
        <v>94</v>
      </c>
      <c r="AK23" s="66" t="s">
        <v>88</v>
      </c>
      <c r="AL23" s="66" t="s">
        <v>89</v>
      </c>
      <c r="AM23" s="66" t="s">
        <v>90</v>
      </c>
      <c r="AN23" s="66" t="s">
        <v>91</v>
      </c>
      <c r="AO23" s="66" t="s">
        <v>92</v>
      </c>
      <c r="AP23" s="66" t="s">
        <v>93</v>
      </c>
    </row>
    <row r="24" spans="1:42">
      <c r="B24" s="1" t="str">
        <f>IF(M24="","Hide","Show")</f>
        <v>Show</v>
      </c>
      <c r="C24" s="4" t="s">
        <v>48</v>
      </c>
      <c r="E24" s="13" t="str">
        <f>"""UICACS"","""",""SQL="",""2=DOCNUM"",""33037318"",""14=CUSTREF"",""8100000663"",""14=U_CUSTREF"",""8100000663"",""15=DOCDATE"",""10/12/2024"",""15=TAXDATE"",""10/12/2024"",""14=CARDCODE"",""CI0099-SGD"",""14=CARDNAME"",""SYNAPXE PTE. LTD."",""14=ITEMCODE"",""MS7NQ-00300GLP"",""14=ITEMNAME"",""M"&amp;"S SQL SERVER STANDARD CORE SLNG LSA 2L"",""10=QUANTITY"",""2.000000"",""14=U_PONO"",""954171"",""15=U_PODATE"",""9/12/2024"",""10=U_TLINTCOS"",""0.000000"",""2=SLPCODE"",""132"",""14=SLPNAME"",""E0001-CS"",""14=MEMO"",""WENDY KUM CHIOU SZE"",""14=CONTACTNAME"",""E-INVOICE(AP DIRECT)"",""1"&amp;"0=LINETOTAL"",""11199.000000"",""14=U_ENR"","""",""14=U_MSENR"",""S7138270"",""14=U_MSPCN"",""AD5A91AA"",""14=ADDRESS2"",""YVETTE KIM MONG QI_x000D_SYNAPXE PTE LTD 1 NORTH BUNONA VISTA LINK, #05-01 ELEMENTUM SINGAPORE 139691_x000D_YVETTE KIM MONG QI_x000D_TEL: _x000D_FAX: _x000D_EMAIL: yvette.kim1@syna"&amp;"pxe.sg"""</f>
        <v>"UICACS","","SQL=","2=DOCNUM","33037318","14=CUSTREF","8100000663","14=U_CUSTREF","8100000663","15=DOCDATE","10/12/2024","15=TAXDATE","10/12/2024","14=CARDCODE","CI0099-SGD","14=CARDNAME","SYNAPXE PTE. LTD.","14=ITEMCODE","MS7NQ-00300GLP","14=ITEMNAME","MS SQL SERVER STANDARD CORE SLNG LSA 2L","10=QUANTITY","2.000000","14=U_PONO","954171","15=U_PODATE","9/12/2024","10=U_TLINTCOS","0.000000","2=SLPCODE","132","14=SLPNAME","E0001-CS","14=MEMO","WENDY KUM CHIOU SZE","14=CONTACTNAME","E-INVOICE(AP DIRECT)","10=LINETOTAL","11199.000000","14=U_ENR","","14=U_MSENR","S7138270","14=U_MSPCN","AD5A91AA","14=ADDRESS2","YVETTE KIM MONG QI_x000D_SYNAPXE PTE LTD 1 NORTH BUNONA VISTA LINK, #05-01 ELEMENTUM SINGAPORE 139691_x000D_YVETTE KIM MONG QI_x000D_TEL: _x000D_FAX: _x000D_EMAIL: yvette.kim1@synapxe.sg"</v>
      </c>
      <c r="K24" s="4">
        <f>MONTH(N24)</f>
        <v>12</v>
      </c>
      <c r="L24" s="4">
        <f>YEAR(N24)</f>
        <v>2024</v>
      </c>
      <c r="M24" s="4">
        <v>33037318</v>
      </c>
      <c r="N24" s="38">
        <v>45636</v>
      </c>
      <c r="O24" s="4" t="str">
        <f>"S7138270"</f>
        <v>S7138270</v>
      </c>
      <c r="P24" s="4" t="str">
        <f>"AD5A91AA"</f>
        <v>AD5A91AA</v>
      </c>
      <c r="Q24" s="4" t="str">
        <f>"CI0099-SGD"</f>
        <v>CI0099-SGD</v>
      </c>
      <c r="R24" s="4" t="str">
        <f>"SYNAPXE PTE. LTD."</f>
        <v>SYNAPXE PTE. LTD.</v>
      </c>
      <c r="S24" s="50" t="str">
        <f>"954171"</f>
        <v>954171</v>
      </c>
      <c r="T24" s="50">
        <v>45635</v>
      </c>
      <c r="U24" s="50" t="str">
        <f>"8100000663"</f>
        <v>8100000663</v>
      </c>
      <c r="V24" s="50">
        <v>45636</v>
      </c>
      <c r="W24" s="51">
        <f>SUM(N24-T24)</f>
        <v>1</v>
      </c>
      <c r="X24" s="65" t="str">
        <f>"MS7NQ-00300GLP"</f>
        <v>MS7NQ-00300GLP</v>
      </c>
      <c r="Y24" s="65" t="str">
        <f>"MS SQL SERVER STANDARD CORE SLNG LSA 2L"</f>
        <v>MS SQL SERVER STANDARD CORE SLNG LSA 2L</v>
      </c>
      <c r="Z24" s="65" t="str">
        <f>"WENDY KUM CHIOU SZE"</f>
        <v>WENDY KUM CHIOU SZE</v>
      </c>
      <c r="AA24" s="60">
        <v>2</v>
      </c>
      <c r="AB24" s="65" t="str">
        <f>"E-INVOICE(AP DIRECT)"</f>
        <v>E-INVOICE(AP DIRECT)</v>
      </c>
      <c r="AC24" s="37">
        <f>IFERROR(AD24/AA24,0)</f>
        <v>5599.5</v>
      </c>
      <c r="AD24" s="37">
        <v>11199</v>
      </c>
      <c r="AE24" s="63" t="str">
        <f>"-"</f>
        <v>-</v>
      </c>
      <c r="AF24" s="37">
        <v>11199</v>
      </c>
      <c r="AG24" s="63" t="s">
        <v>95</v>
      </c>
      <c r="AH24" s="67" t="str">
        <f>"YVETTE KIM MONG QI_x000D_SYNAPXE PTE LTD 1 NORTH BUNONA VISTA LINK, #05-01 ELEMENTUM SINGAPORE 139691_x000D_YVETTE KIM MONG QI_x000D_TEL: _x000D_FAX: _x000D_EMAIL: yvette.kim1@synapxe.sg"</f>
        <v>YVETTE KIM MONG QI_x000D_SYNAPXE PTE LTD 1 NORTH BUNONA VISTA LINK, #05-01 ELEMENTUM SINGAPORE 139691_x000D_YVETTE KIM MONG QI_x000D_TEL: _x000D_FAX: _x000D_EMAIL: yvette.kim1@synapxe.sg</v>
      </c>
      <c r="AI24" s="18"/>
      <c r="AJ24" s="63" t="s">
        <v>96</v>
      </c>
      <c r="AK24" s="4" t="str">
        <f>"MS7NQ-00300GLP"</f>
        <v>MS7NQ-00300GLP</v>
      </c>
      <c r="AL24" s="4" t="str">
        <f>"MS SQL SERVER STANDARD CORE SLNG LSA 2L"</f>
        <v>MS SQL SERVER STANDARD CORE SLNG LSA 2L</v>
      </c>
      <c r="AM24" s="4" t="s">
        <v>566</v>
      </c>
      <c r="AN24" s="4" t="s">
        <v>565</v>
      </c>
      <c r="AO24" s="4" t="s">
        <v>564</v>
      </c>
      <c r="AP24" s="4" t="str">
        <f>"-"</f>
        <v>-</v>
      </c>
    </row>
    <row r="25" spans="1:42">
      <c r="A25" s="1" t="s">
        <v>136</v>
      </c>
      <c r="B25" s="1" t="str">
        <f t="shared" ref="B25:B37" si="0">IF(M25="","Hide","Show")</f>
        <v>Show</v>
      </c>
      <c r="C25" s="4" t="s">
        <v>48</v>
      </c>
      <c r="E25" s="13" t="str">
        <f>"""UICACS"","""",""SQL="",""2=DOCNUM"",""33037598"",""14=CUSTREF"",""8100000507"",""14=U_CUSTREF"",""8100000507"",""15=DOCDATE"",""31/12/2024"",""15=TAXDATE"",""31/12/2024"",""14=CARDCODE"",""CI0099-SGD"",""14=CARDNAME"",""SYNAPXE PTE. LTD."",""14=ITEMCODE"",""MS7NQ-00301GLP"",""14=ITEMNAME"",""M"&amp;"S SQL SERVER STANDARD CORE SLNG SA 2L"",""10=QUANTITY"",""12.000000"",""14=U_PONO"",""952861/B"",""15=U_PODATE"",""1/10/2024"",""10=U_TLINTCOS"",""0.000000"",""2=SLPCODE"",""132"",""14=SLPNAME"",""E0001-CS"",""14=MEMO"",""WENDY KUM CHIOU SZE"",""14=CONTACTNAME"",""E-INVOICE(AP DIRECT)"","&amp;"""10=LINETOTAL"",""26289.480000"",""14=U_ENR"","""",""14=U_MSENR"",""S7138270"",""14=U_MSPCN"",""AD5A91AA"",""14=ADDRESS2"",""ANDREW TAN JUN XIANG_x000D_SYNAPXE PTE. LTD. 1 NORTH BOUNA VISTA LINK, #05-01, ELEMENTUM SINGAPORE 139691_x000D_ANDREW TAN JUN XIANG_x000D_TEL: _x000D_FAX: _x000D_EMAIL: andrew.t"&amp;"an2@synapxe.sg"""</f>
        <v>"UICACS","","SQL=","2=DOCNUM","33037598","14=CUSTREF","8100000507","14=U_CUSTREF","8100000507","15=DOCDATE","31/12/2024","15=TAXDATE","31/12/2024","14=CARDCODE","CI0099-SGD","14=CARDNAME","SYNAPXE PTE. LTD.","14=ITEMCODE","MS7NQ-00301GLP","14=ITEMNAME","MS SQL SERVER STANDARD CORE SLNG SA 2L","10=QUANTITY","12.000000","14=U_PONO","952861/B","15=U_PODATE","1/10/2024","10=U_TLINTCOS","0.000000","2=SLPCODE","132","14=SLPNAME","E0001-CS","14=MEMO","WENDY KUM CHIOU SZE","14=CONTACTNAME","E-INVOICE(AP DIRECT)","10=LINETOTAL","26289.480000","14=U_ENR","","14=U_MSENR","S7138270","14=U_MSPCN","AD5A91AA","14=ADDRESS2","ANDREW TAN JUN XIANG_x000D_SYNAPXE PTE. LTD. 1 NORTH BOUNA VISTA LINK, #05-01, ELEMENTUM SINGAPORE 139691_x000D_ANDREW TAN JUN XIANG_x000D_TEL: _x000D_FAX: _x000D_EMAIL: andrew.tan2@synapxe.sg"</v>
      </c>
      <c r="K25" s="4">
        <f>MONTH(N25)</f>
        <v>12</v>
      </c>
      <c r="L25" s="4">
        <f>YEAR(N25)</f>
        <v>2024</v>
      </c>
      <c r="M25" s="4">
        <v>33037598</v>
      </c>
      <c r="N25" s="38">
        <v>45657</v>
      </c>
      <c r="O25" s="4" t="str">
        <f>"S7138270"</f>
        <v>S7138270</v>
      </c>
      <c r="P25" s="4" t="str">
        <f>"AD5A91AA"</f>
        <v>AD5A91AA</v>
      </c>
      <c r="Q25" s="4" t="str">
        <f>"CI0099-SGD"</f>
        <v>CI0099-SGD</v>
      </c>
      <c r="R25" s="4" t="str">
        <f>"SYNAPXE PTE. LTD."</f>
        <v>SYNAPXE PTE. LTD.</v>
      </c>
      <c r="S25" s="50" t="str">
        <f>"952861/B"</f>
        <v>952861/B</v>
      </c>
      <c r="T25" s="50">
        <v>45566</v>
      </c>
      <c r="U25" s="50" t="str">
        <f>"8100000507"</f>
        <v>8100000507</v>
      </c>
      <c r="V25" s="50">
        <v>45657</v>
      </c>
      <c r="W25" s="51">
        <f>SUM(N25-T25)</f>
        <v>91</v>
      </c>
      <c r="X25" s="65" t="str">
        <f>"MS7NQ-00301GLP"</f>
        <v>MS7NQ-00301GLP</v>
      </c>
      <c r="Y25" s="65" t="str">
        <f>"MS SQL SERVER STANDARD CORE SLNG SA 2L"</f>
        <v>MS SQL SERVER STANDARD CORE SLNG SA 2L</v>
      </c>
      <c r="Z25" s="65" t="str">
        <f>"WENDY KUM CHIOU SZE"</f>
        <v>WENDY KUM CHIOU SZE</v>
      </c>
      <c r="AA25" s="60">
        <v>12</v>
      </c>
      <c r="AB25" s="65" t="str">
        <f>"E-INVOICE(AP DIRECT)"</f>
        <v>E-INVOICE(AP DIRECT)</v>
      </c>
      <c r="AC25" s="37">
        <f>IFERROR(AD25/AA25,0)</f>
        <v>2190.79</v>
      </c>
      <c r="AD25" s="37">
        <v>26289.48</v>
      </c>
      <c r="AE25" s="63" t="str">
        <f>"-"</f>
        <v>-</v>
      </c>
      <c r="AF25" s="37">
        <v>26289.48</v>
      </c>
      <c r="AG25" s="63" t="s">
        <v>95</v>
      </c>
      <c r="AH25" s="67" t="str">
        <f>"ANDREW TAN JUN XIANG_x000D_SYNAPXE PTE. LTD. 1 NORTH BOUNA VISTA LINK, #05-01, ELEMENTUM SINGAPORE 139691_x000D_ANDREW TAN JUN XIANG_x000D_TEL: _x000D_FAX: _x000D_EMAIL: andrew.tan2@synapxe.sg"</f>
        <v>ANDREW TAN JUN XIANG_x000D_SYNAPXE PTE. LTD. 1 NORTH BOUNA VISTA LINK, #05-01, ELEMENTUM SINGAPORE 139691_x000D_ANDREW TAN JUN XIANG_x000D_TEL: _x000D_FAX: _x000D_EMAIL: andrew.tan2@synapxe.sg</v>
      </c>
      <c r="AI25" s="18"/>
      <c r="AJ25" s="63" t="s">
        <v>96</v>
      </c>
      <c r="AK25" s="4" t="str">
        <f>"MS7NQ-00301GLP"</f>
        <v>MS7NQ-00301GLP</v>
      </c>
      <c r="AL25" s="4" t="str">
        <f>"MS SQL SERVER STANDARD CORE SLNG SA 2L"</f>
        <v>MS SQL SERVER STANDARD CORE SLNG SA 2L</v>
      </c>
      <c r="AM25" s="4" t="s">
        <v>568</v>
      </c>
      <c r="AN25" s="4" t="s">
        <v>567</v>
      </c>
      <c r="AO25" s="4" t="s">
        <v>564</v>
      </c>
      <c r="AP25" s="4" t="s">
        <v>569</v>
      </c>
    </row>
    <row r="26" spans="1:42">
      <c r="A26" s="1" t="s">
        <v>136</v>
      </c>
      <c r="B26" s="1" t="str">
        <f t="shared" si="0"/>
        <v>Show</v>
      </c>
      <c r="C26" s="4" t="s">
        <v>48</v>
      </c>
      <c r="E26" s="13" t="str">
        <f>"""UICACS"","""",""SQL="",""2=DOCNUM"",""33037598"",""14=CUSTREF"",""8100000507"",""14=U_CUSTREF"",""8100000507"",""15=DOCDATE"",""31/12/2024"",""15=TAXDATE"",""31/12/2024"",""14=CARDCODE"",""CI0099-SGD"",""14=CARDNAME"",""SYNAPXE PTE. LTD."",""14=ITEMCODE"",""MS7NQ-00301GLP"",""14=ITEMNAME"",""M"&amp;"S SQL SERVER STANDARD CORE SLNG SA 2L"",""10=QUANTITY"",""2.000000"",""14=U_PONO"",""952861/B"",""15=U_PODATE"",""1/10/2024"",""10=U_TLINTCOS"",""0.000000"",""2=SLPCODE"",""132"",""14=SLPNAME"",""E0001-CS"",""14=MEMO"",""WENDY KUM CHIOU SZE"",""14=CONTACTNAME"",""E-INVOICE(AP DIRECT)"","""&amp;"10=LINETOTAL"",""4381.580000"",""14=U_ENR"","""",""14=U_MSENR"",""S7138270"",""14=U_MSPCN"",""AD5A91AA"",""14=ADDRESS2"",""ANDREW TAN JUN XIANG_x000D_SYNAPXE PTE. LTD. 1 NORTH BOUNA VISTA LINK, #05-01, ELEMENTUM SINGAPORE 139691_x000D_ANDREW TAN JUN XIANG_x000D_TEL: _x000D_FAX: _x000D_EMAIL: andrew.tan"&amp;"2@synapxe.sg"""</f>
        <v>"UICACS","","SQL=","2=DOCNUM","33037598","14=CUSTREF","8100000507","14=U_CUSTREF","8100000507","15=DOCDATE","31/12/2024","15=TAXDATE","31/12/2024","14=CARDCODE","CI0099-SGD","14=CARDNAME","SYNAPXE PTE. LTD.","14=ITEMCODE","MS7NQ-00301GLP","14=ITEMNAME","MS SQL SERVER STANDARD CORE SLNG SA 2L","10=QUANTITY","2.000000","14=U_PONO","952861/B","15=U_PODATE","1/10/2024","10=U_TLINTCOS","0.000000","2=SLPCODE","132","14=SLPNAME","E0001-CS","14=MEMO","WENDY KUM CHIOU SZE","14=CONTACTNAME","E-INVOICE(AP DIRECT)","10=LINETOTAL","4381.580000","14=U_ENR","","14=U_MSENR","S7138270","14=U_MSPCN","AD5A91AA","14=ADDRESS2","ANDREW TAN JUN XIANG_x000D_SYNAPXE PTE. LTD. 1 NORTH BOUNA VISTA LINK, #05-01, ELEMENTUM SINGAPORE 139691_x000D_ANDREW TAN JUN XIANG_x000D_TEL: _x000D_FAX: _x000D_EMAIL: andrew.tan2@synapxe.sg"</v>
      </c>
      <c r="K26" s="4">
        <f>MONTH(N26)</f>
        <v>12</v>
      </c>
      <c r="L26" s="4">
        <f>YEAR(N26)</f>
        <v>2024</v>
      </c>
      <c r="M26" s="4">
        <v>33037598</v>
      </c>
      <c r="N26" s="38">
        <v>45657</v>
      </c>
      <c r="O26" s="4" t="str">
        <f>"S7138270"</f>
        <v>S7138270</v>
      </c>
      <c r="P26" s="4" t="str">
        <f>"AD5A91AA"</f>
        <v>AD5A91AA</v>
      </c>
      <c r="Q26" s="4" t="str">
        <f>"CI0099-SGD"</f>
        <v>CI0099-SGD</v>
      </c>
      <c r="R26" s="4" t="str">
        <f>"SYNAPXE PTE. LTD."</f>
        <v>SYNAPXE PTE. LTD.</v>
      </c>
      <c r="S26" s="50" t="str">
        <f>"952861/B"</f>
        <v>952861/B</v>
      </c>
      <c r="T26" s="50">
        <v>45566</v>
      </c>
      <c r="U26" s="50" t="str">
        <f>"8100000507"</f>
        <v>8100000507</v>
      </c>
      <c r="V26" s="50">
        <v>45657</v>
      </c>
      <c r="W26" s="51">
        <f>SUM(N26-T26)</f>
        <v>91</v>
      </c>
      <c r="X26" s="65" t="str">
        <f>"MS7NQ-00301GLP"</f>
        <v>MS7NQ-00301GLP</v>
      </c>
      <c r="Y26" s="65" t="str">
        <f>"MS SQL SERVER STANDARD CORE SLNG SA 2L"</f>
        <v>MS SQL SERVER STANDARD CORE SLNG SA 2L</v>
      </c>
      <c r="Z26" s="65" t="str">
        <f>"WENDY KUM CHIOU SZE"</f>
        <v>WENDY KUM CHIOU SZE</v>
      </c>
      <c r="AA26" s="60">
        <v>2</v>
      </c>
      <c r="AB26" s="65" t="str">
        <f>"E-INVOICE(AP DIRECT)"</f>
        <v>E-INVOICE(AP DIRECT)</v>
      </c>
      <c r="AC26" s="37">
        <f>IFERROR(AD26/AA26,0)</f>
        <v>2190.79</v>
      </c>
      <c r="AD26" s="37">
        <v>4381.58</v>
      </c>
      <c r="AE26" s="63" t="str">
        <f>"-"</f>
        <v>-</v>
      </c>
      <c r="AF26" s="37">
        <v>4381.58</v>
      </c>
      <c r="AG26" s="63" t="s">
        <v>95</v>
      </c>
      <c r="AH26" s="67" t="str">
        <f>"ANDREW TAN JUN XIANG_x000D_SYNAPXE PTE. LTD. 1 NORTH BOUNA VISTA LINK, #05-01, ELEMENTUM SINGAPORE 139691_x000D_ANDREW TAN JUN XIANG_x000D_TEL: _x000D_FAX: _x000D_EMAIL: andrew.tan2@synapxe.sg"</f>
        <v>ANDREW TAN JUN XIANG_x000D_SYNAPXE PTE. LTD. 1 NORTH BOUNA VISTA LINK, #05-01, ELEMENTUM SINGAPORE 139691_x000D_ANDREW TAN JUN XIANG_x000D_TEL: _x000D_FAX: _x000D_EMAIL: andrew.tan2@synapxe.sg</v>
      </c>
      <c r="AI26" s="18"/>
      <c r="AJ26" s="63" t="s">
        <v>96</v>
      </c>
      <c r="AK26" s="4" t="str">
        <f>"MS7NQ-00301GLP"</f>
        <v>MS7NQ-00301GLP</v>
      </c>
      <c r="AL26" s="4" t="str">
        <f>"MS SQL SERVER STANDARD CORE SLNG SA 2L"</f>
        <v>MS SQL SERVER STANDARD CORE SLNG SA 2L</v>
      </c>
      <c r="AM26" s="4" t="s">
        <v>568</v>
      </c>
      <c r="AN26" s="4" t="s">
        <v>567</v>
      </c>
      <c r="AO26" s="4" t="s">
        <v>564</v>
      </c>
      <c r="AP26" s="4" t="s">
        <v>569</v>
      </c>
    </row>
    <row r="27" spans="1:42">
      <c r="A27" s="1" t="s">
        <v>136</v>
      </c>
      <c r="B27" s="1" t="str">
        <f t="shared" si="0"/>
        <v>Show</v>
      </c>
      <c r="C27" s="4" t="s">
        <v>48</v>
      </c>
      <c r="E27" s="13" t="str">
        <f>"""UICACS"","""",""SQL="",""2=DOCNUM"",""33037598"",""14=CUSTREF"",""8100000507"",""14=U_CUSTREF"",""8100000507"",""15=DOCDATE"",""31/12/2024"",""15=TAXDATE"",""31/12/2024"",""14=CARDCODE"",""CI0099-SGD"",""14=CARDNAME"",""SYNAPXE PTE. LTD."",""14=ITEMCODE"",""MS7NQ-00301GLP"",""14=ITEMNAME"",""M"&amp;"S SQL SERVER STANDARD CORE SLNG SA 2L"",""10=QUANTITY"",""4.000000"",""14=U_PONO"",""952861/B"",""15=U_PODATE"",""1/10/2024"",""10=U_TLINTCOS"",""0.000000"",""2=SLPCODE"",""132"",""14=SLPNAME"",""E0001-CS"",""14=MEMO"",""WENDY KUM CHIOU SZE"",""14=CONTACTNAME"",""E-INVOICE(AP DIRECT)"","""&amp;"10=LINETOTAL"",""8763.160000"",""14=U_ENR"","""",""14=U_MSENR"",""S7138270"",""14=U_MSPCN"",""AD5A91AA"",""14=ADDRESS2"",""ANDREW TAN JUN XIANG_x000D_SYNAPXE PTE. LTD. 1 NORTH BOUNA VISTA LINK, #05-01, ELEMENTUM SINGAPORE 139691_x000D_ANDREW TAN JUN XIANG_x000D_TEL: _x000D_FAX: _x000D_EMAIL: andrew.tan"&amp;"2@synapxe.sg"""</f>
        <v>"UICACS","","SQL=","2=DOCNUM","33037598","14=CUSTREF","8100000507","14=U_CUSTREF","8100000507","15=DOCDATE","31/12/2024","15=TAXDATE","31/12/2024","14=CARDCODE","CI0099-SGD","14=CARDNAME","SYNAPXE PTE. LTD.","14=ITEMCODE","MS7NQ-00301GLP","14=ITEMNAME","MS SQL SERVER STANDARD CORE SLNG SA 2L","10=QUANTITY","4.000000","14=U_PONO","952861/B","15=U_PODATE","1/10/2024","10=U_TLINTCOS","0.000000","2=SLPCODE","132","14=SLPNAME","E0001-CS","14=MEMO","WENDY KUM CHIOU SZE","14=CONTACTNAME","E-INVOICE(AP DIRECT)","10=LINETOTAL","8763.160000","14=U_ENR","","14=U_MSENR","S7138270","14=U_MSPCN","AD5A91AA","14=ADDRESS2","ANDREW TAN JUN XIANG_x000D_SYNAPXE PTE. LTD. 1 NORTH BOUNA VISTA LINK, #05-01, ELEMENTUM SINGAPORE 139691_x000D_ANDREW TAN JUN XIANG_x000D_TEL: _x000D_FAX: _x000D_EMAIL: andrew.tan2@synapxe.sg"</v>
      </c>
      <c r="K27" s="4">
        <f>MONTH(N27)</f>
        <v>12</v>
      </c>
      <c r="L27" s="4">
        <f>YEAR(N27)</f>
        <v>2024</v>
      </c>
      <c r="M27" s="4">
        <v>33037598</v>
      </c>
      <c r="N27" s="38">
        <v>45657</v>
      </c>
      <c r="O27" s="4" t="str">
        <f>"S7138270"</f>
        <v>S7138270</v>
      </c>
      <c r="P27" s="4" t="str">
        <f>"AD5A91AA"</f>
        <v>AD5A91AA</v>
      </c>
      <c r="Q27" s="4" t="str">
        <f>"CI0099-SGD"</f>
        <v>CI0099-SGD</v>
      </c>
      <c r="R27" s="4" t="str">
        <f>"SYNAPXE PTE. LTD."</f>
        <v>SYNAPXE PTE. LTD.</v>
      </c>
      <c r="S27" s="50" t="str">
        <f>"952861/B"</f>
        <v>952861/B</v>
      </c>
      <c r="T27" s="50">
        <v>45566</v>
      </c>
      <c r="U27" s="50" t="str">
        <f>"8100000507"</f>
        <v>8100000507</v>
      </c>
      <c r="V27" s="50">
        <v>45657</v>
      </c>
      <c r="W27" s="51">
        <f>SUM(N27-T27)</f>
        <v>91</v>
      </c>
      <c r="X27" s="65" t="str">
        <f>"MS7NQ-00301GLP"</f>
        <v>MS7NQ-00301GLP</v>
      </c>
      <c r="Y27" s="65" t="str">
        <f>"MS SQL SERVER STANDARD CORE SLNG SA 2L"</f>
        <v>MS SQL SERVER STANDARD CORE SLNG SA 2L</v>
      </c>
      <c r="Z27" s="65" t="str">
        <f>"WENDY KUM CHIOU SZE"</f>
        <v>WENDY KUM CHIOU SZE</v>
      </c>
      <c r="AA27" s="60">
        <v>4</v>
      </c>
      <c r="AB27" s="65" t="str">
        <f>"E-INVOICE(AP DIRECT)"</f>
        <v>E-INVOICE(AP DIRECT)</v>
      </c>
      <c r="AC27" s="37">
        <f>IFERROR(AD27/AA27,0)</f>
        <v>2190.79</v>
      </c>
      <c r="AD27" s="37">
        <v>8763.16</v>
      </c>
      <c r="AE27" s="63" t="str">
        <f>"-"</f>
        <v>-</v>
      </c>
      <c r="AF27" s="37">
        <v>8763.16</v>
      </c>
      <c r="AG27" s="63" t="s">
        <v>95</v>
      </c>
      <c r="AH27" s="67" t="str">
        <f>"ANDREW TAN JUN XIANG_x000D_SYNAPXE PTE. LTD. 1 NORTH BOUNA VISTA LINK, #05-01, ELEMENTUM SINGAPORE 139691_x000D_ANDREW TAN JUN XIANG_x000D_TEL: _x000D_FAX: _x000D_EMAIL: andrew.tan2@synapxe.sg"</f>
        <v>ANDREW TAN JUN XIANG_x000D_SYNAPXE PTE. LTD. 1 NORTH BOUNA VISTA LINK, #05-01, ELEMENTUM SINGAPORE 139691_x000D_ANDREW TAN JUN XIANG_x000D_TEL: _x000D_FAX: _x000D_EMAIL: andrew.tan2@synapxe.sg</v>
      </c>
      <c r="AI27" s="18"/>
      <c r="AJ27" s="63" t="s">
        <v>96</v>
      </c>
      <c r="AK27" s="4" t="str">
        <f>"MS7NQ-00301GLP"</f>
        <v>MS7NQ-00301GLP</v>
      </c>
      <c r="AL27" s="4" t="str">
        <f>"MS SQL SERVER STANDARD CORE SLNG SA 2L"</f>
        <v>MS SQL SERVER STANDARD CORE SLNG SA 2L</v>
      </c>
      <c r="AM27" s="4" t="s">
        <v>568</v>
      </c>
      <c r="AN27" s="4" t="s">
        <v>567</v>
      </c>
      <c r="AO27" s="4" t="s">
        <v>564</v>
      </c>
      <c r="AP27" s="4" t="s">
        <v>569</v>
      </c>
    </row>
    <row r="28" spans="1:42">
      <c r="A28" s="1" t="s">
        <v>136</v>
      </c>
      <c r="B28" s="1" t="str">
        <f t="shared" si="0"/>
        <v>Show</v>
      </c>
      <c r="C28" s="4" t="s">
        <v>48</v>
      </c>
      <c r="E28" s="13" t="str">
        <f>"""UICACS"","""",""SQL="",""2=DOCNUM"",""33037598"",""14=CUSTREF"",""8100000507"",""14=U_CUSTREF"",""8100000507"",""15=DOCDATE"",""31/12/2024"",""15=TAXDATE"",""31/12/2024"",""14=CARDCODE"",""CI0099-SGD"",""14=CARDNAME"",""SYNAPXE PTE. LTD."",""14=ITEMCODE"",""MS7NQ-00301GLP"",""14=ITEMNAME"",""M"&amp;"S SQL SERVER STANDARD CORE SLNG SA 2L"",""10=QUANTITY"",""2.000000"",""14=U_PONO"",""952861/B"",""15=U_PODATE"",""1/10/2024"",""10=U_TLINTCOS"",""0.000000"",""2=SLPCODE"",""132"",""14=SLPNAME"",""E0001-CS"",""14=MEMO"",""WENDY KUM CHIOU SZE"",""14=CONTACTNAME"",""E-INVOICE(AP DIRECT)"","""&amp;"10=LINETOTAL"",""4381.580000"",""14=U_ENR"","""",""14=U_MSENR"",""S7138270"",""14=U_MSPCN"",""AD5A91AA"",""14=ADDRESS2"",""ANDREW TAN JUN XIANG_x000D_SYNAPXE PTE. LTD. 1 NORTH BOUNA VISTA LINK, #05-01, ELEMENTUM SINGAPORE 139691_x000D_ANDREW TAN JUN XIANG_x000D_TEL: _x000D_FAX: _x000D_EMAIL: andrew.tan"&amp;"2@synapxe.sg"""</f>
        <v>"UICACS","","SQL=","2=DOCNUM","33037598","14=CUSTREF","8100000507","14=U_CUSTREF","8100000507","15=DOCDATE","31/12/2024","15=TAXDATE","31/12/2024","14=CARDCODE","CI0099-SGD","14=CARDNAME","SYNAPXE PTE. LTD.","14=ITEMCODE","MS7NQ-00301GLP","14=ITEMNAME","MS SQL SERVER STANDARD CORE SLNG SA 2L","10=QUANTITY","2.000000","14=U_PONO","952861/B","15=U_PODATE","1/10/2024","10=U_TLINTCOS","0.000000","2=SLPCODE","132","14=SLPNAME","E0001-CS","14=MEMO","WENDY KUM CHIOU SZE","14=CONTACTNAME","E-INVOICE(AP DIRECT)","10=LINETOTAL","4381.580000","14=U_ENR","","14=U_MSENR","S7138270","14=U_MSPCN","AD5A91AA","14=ADDRESS2","ANDREW TAN JUN XIANG_x000D_SYNAPXE PTE. LTD. 1 NORTH BOUNA VISTA LINK, #05-01, ELEMENTUM SINGAPORE 139691_x000D_ANDREW TAN JUN XIANG_x000D_TEL: _x000D_FAX: _x000D_EMAIL: andrew.tan2@synapxe.sg"</v>
      </c>
      <c r="K28" s="4">
        <f>MONTH(N28)</f>
        <v>12</v>
      </c>
      <c r="L28" s="4">
        <f>YEAR(N28)</f>
        <v>2024</v>
      </c>
      <c r="M28" s="4">
        <v>33037598</v>
      </c>
      <c r="N28" s="38">
        <v>45657</v>
      </c>
      <c r="O28" s="4" t="str">
        <f>"S7138270"</f>
        <v>S7138270</v>
      </c>
      <c r="P28" s="4" t="str">
        <f>"AD5A91AA"</f>
        <v>AD5A91AA</v>
      </c>
      <c r="Q28" s="4" t="str">
        <f>"CI0099-SGD"</f>
        <v>CI0099-SGD</v>
      </c>
      <c r="R28" s="4" t="str">
        <f>"SYNAPXE PTE. LTD."</f>
        <v>SYNAPXE PTE. LTD.</v>
      </c>
      <c r="S28" s="50" t="str">
        <f>"952861/B"</f>
        <v>952861/B</v>
      </c>
      <c r="T28" s="50">
        <v>45566</v>
      </c>
      <c r="U28" s="50" t="str">
        <f>"8100000507"</f>
        <v>8100000507</v>
      </c>
      <c r="V28" s="50">
        <v>45657</v>
      </c>
      <c r="W28" s="51">
        <f>SUM(N28-T28)</f>
        <v>91</v>
      </c>
      <c r="X28" s="65" t="str">
        <f>"MS7NQ-00301GLP"</f>
        <v>MS7NQ-00301GLP</v>
      </c>
      <c r="Y28" s="65" t="str">
        <f>"MS SQL SERVER STANDARD CORE SLNG SA 2L"</f>
        <v>MS SQL SERVER STANDARD CORE SLNG SA 2L</v>
      </c>
      <c r="Z28" s="65" t="str">
        <f>"WENDY KUM CHIOU SZE"</f>
        <v>WENDY KUM CHIOU SZE</v>
      </c>
      <c r="AA28" s="60">
        <v>2</v>
      </c>
      <c r="AB28" s="65" t="str">
        <f>"E-INVOICE(AP DIRECT)"</f>
        <v>E-INVOICE(AP DIRECT)</v>
      </c>
      <c r="AC28" s="37">
        <f>IFERROR(AD28/AA28,0)</f>
        <v>2190.79</v>
      </c>
      <c r="AD28" s="37">
        <v>4381.58</v>
      </c>
      <c r="AE28" s="63" t="str">
        <f>"-"</f>
        <v>-</v>
      </c>
      <c r="AF28" s="37">
        <v>4381.58</v>
      </c>
      <c r="AG28" s="63" t="s">
        <v>95</v>
      </c>
      <c r="AH28" s="67" t="str">
        <f>"ANDREW TAN JUN XIANG_x000D_SYNAPXE PTE. LTD. 1 NORTH BOUNA VISTA LINK, #05-01, ELEMENTUM SINGAPORE 139691_x000D_ANDREW TAN JUN XIANG_x000D_TEL: _x000D_FAX: _x000D_EMAIL: andrew.tan2@synapxe.sg"</f>
        <v>ANDREW TAN JUN XIANG_x000D_SYNAPXE PTE. LTD. 1 NORTH BOUNA VISTA LINK, #05-01, ELEMENTUM SINGAPORE 139691_x000D_ANDREW TAN JUN XIANG_x000D_TEL: _x000D_FAX: _x000D_EMAIL: andrew.tan2@synapxe.sg</v>
      </c>
      <c r="AI28" s="18"/>
      <c r="AJ28" s="63" t="s">
        <v>96</v>
      </c>
      <c r="AK28" s="4" t="str">
        <f>"MS7NQ-00301GLP"</f>
        <v>MS7NQ-00301GLP</v>
      </c>
      <c r="AL28" s="4" t="str">
        <f>"MS SQL SERVER STANDARD CORE SLNG SA 2L"</f>
        <v>MS SQL SERVER STANDARD CORE SLNG SA 2L</v>
      </c>
      <c r="AM28" s="4" t="s">
        <v>568</v>
      </c>
      <c r="AN28" s="4" t="s">
        <v>567</v>
      </c>
      <c r="AO28" s="4" t="s">
        <v>564</v>
      </c>
      <c r="AP28" s="4" t="s">
        <v>569</v>
      </c>
    </row>
    <row r="29" spans="1:42">
      <c r="A29" s="1" t="s">
        <v>136</v>
      </c>
      <c r="B29" s="1" t="str">
        <f t="shared" si="0"/>
        <v>Show</v>
      </c>
      <c r="C29" s="4" t="s">
        <v>48</v>
      </c>
      <c r="E29" s="13" t="str">
        <f>"""UICACS"","""",""SQL="",""2=DOCNUM"",""33037598"",""14=CUSTREF"",""8100000507"",""14=U_CUSTREF"",""8100000507"",""15=DOCDATE"",""31/12/2024"",""15=TAXDATE"",""31/12/2024"",""14=CARDCODE"",""CI0099-SGD"",""14=CARDNAME"",""SYNAPXE PTE. LTD."",""14=ITEMCODE"",""MS7NQ-00301GLP"",""14=ITEMNAME"",""M"&amp;"S SQL SERVER STANDARD CORE SLNG SA 2L"",""10=QUANTITY"",""4.000000"",""14=U_PONO"",""952861/B"",""15=U_PODATE"",""1/10/2024"",""10=U_TLINTCOS"",""0.000000"",""2=SLPCODE"",""132"",""14=SLPNAME"",""E0001-CS"",""14=MEMO"",""WENDY KUM CHIOU SZE"",""14=CONTACTNAME"",""E-INVOICE(AP DIRECT)"","""&amp;"10=LINETOTAL"",""8763.160000"",""14=U_ENR"","""",""14=U_MSENR"",""S7138270"",""14=U_MSPCN"",""AD5A91AA"",""14=ADDRESS2"",""ANDREW TAN JUN XIANG_x000D_SYNAPXE PTE. LTD. 1 NORTH BOUNA VISTA LINK, #05-01, ELEMENTUM SINGAPORE 139691_x000D_ANDREW TAN JUN XIANG_x000D_TEL: _x000D_FAX: _x000D_EMAIL: andrew.tan"&amp;"2@synapxe.sg"""</f>
        <v>"UICACS","","SQL=","2=DOCNUM","33037598","14=CUSTREF","8100000507","14=U_CUSTREF","8100000507","15=DOCDATE","31/12/2024","15=TAXDATE","31/12/2024","14=CARDCODE","CI0099-SGD","14=CARDNAME","SYNAPXE PTE. LTD.","14=ITEMCODE","MS7NQ-00301GLP","14=ITEMNAME","MS SQL SERVER STANDARD CORE SLNG SA 2L","10=QUANTITY","4.000000","14=U_PONO","952861/B","15=U_PODATE","1/10/2024","10=U_TLINTCOS","0.000000","2=SLPCODE","132","14=SLPNAME","E0001-CS","14=MEMO","WENDY KUM CHIOU SZE","14=CONTACTNAME","E-INVOICE(AP DIRECT)","10=LINETOTAL","8763.160000","14=U_ENR","","14=U_MSENR","S7138270","14=U_MSPCN","AD5A91AA","14=ADDRESS2","ANDREW TAN JUN XIANG_x000D_SYNAPXE PTE. LTD. 1 NORTH BOUNA VISTA LINK, #05-01, ELEMENTUM SINGAPORE 139691_x000D_ANDREW TAN JUN XIANG_x000D_TEL: _x000D_FAX: _x000D_EMAIL: andrew.tan2@synapxe.sg"</v>
      </c>
      <c r="K29" s="4">
        <f>MONTH(N29)</f>
        <v>12</v>
      </c>
      <c r="L29" s="4">
        <f>YEAR(N29)</f>
        <v>2024</v>
      </c>
      <c r="M29" s="4">
        <v>33037598</v>
      </c>
      <c r="N29" s="38">
        <v>45657</v>
      </c>
      <c r="O29" s="4" t="str">
        <f>"S7138270"</f>
        <v>S7138270</v>
      </c>
      <c r="P29" s="4" t="str">
        <f>"AD5A91AA"</f>
        <v>AD5A91AA</v>
      </c>
      <c r="Q29" s="4" t="str">
        <f>"CI0099-SGD"</f>
        <v>CI0099-SGD</v>
      </c>
      <c r="R29" s="4" t="str">
        <f>"SYNAPXE PTE. LTD."</f>
        <v>SYNAPXE PTE. LTD.</v>
      </c>
      <c r="S29" s="50" t="str">
        <f>"952861/B"</f>
        <v>952861/B</v>
      </c>
      <c r="T29" s="50">
        <v>45566</v>
      </c>
      <c r="U29" s="50" t="str">
        <f>"8100000507"</f>
        <v>8100000507</v>
      </c>
      <c r="V29" s="50">
        <v>45657</v>
      </c>
      <c r="W29" s="51">
        <f>SUM(N29-T29)</f>
        <v>91</v>
      </c>
      <c r="X29" s="65" t="str">
        <f>"MS7NQ-00301GLP"</f>
        <v>MS7NQ-00301GLP</v>
      </c>
      <c r="Y29" s="65" t="str">
        <f>"MS SQL SERVER STANDARD CORE SLNG SA 2L"</f>
        <v>MS SQL SERVER STANDARD CORE SLNG SA 2L</v>
      </c>
      <c r="Z29" s="65" t="str">
        <f>"WENDY KUM CHIOU SZE"</f>
        <v>WENDY KUM CHIOU SZE</v>
      </c>
      <c r="AA29" s="60">
        <v>4</v>
      </c>
      <c r="AB29" s="65" t="str">
        <f>"E-INVOICE(AP DIRECT)"</f>
        <v>E-INVOICE(AP DIRECT)</v>
      </c>
      <c r="AC29" s="37">
        <f>IFERROR(AD29/AA29,0)</f>
        <v>2190.79</v>
      </c>
      <c r="AD29" s="37">
        <v>8763.16</v>
      </c>
      <c r="AE29" s="63" t="str">
        <f>"-"</f>
        <v>-</v>
      </c>
      <c r="AF29" s="37">
        <v>8763.16</v>
      </c>
      <c r="AG29" s="63" t="s">
        <v>95</v>
      </c>
      <c r="AH29" s="67" t="str">
        <f>"ANDREW TAN JUN XIANG_x000D_SYNAPXE PTE. LTD. 1 NORTH BOUNA VISTA LINK, #05-01, ELEMENTUM SINGAPORE 139691_x000D_ANDREW TAN JUN XIANG_x000D_TEL: _x000D_FAX: _x000D_EMAIL: andrew.tan2@synapxe.sg"</f>
        <v>ANDREW TAN JUN XIANG_x000D_SYNAPXE PTE. LTD. 1 NORTH BOUNA VISTA LINK, #05-01, ELEMENTUM SINGAPORE 139691_x000D_ANDREW TAN JUN XIANG_x000D_TEL: _x000D_FAX: _x000D_EMAIL: andrew.tan2@synapxe.sg</v>
      </c>
      <c r="AI29" s="18"/>
      <c r="AJ29" s="63" t="s">
        <v>96</v>
      </c>
      <c r="AK29" s="4" t="str">
        <f>"MS7NQ-00301GLP"</f>
        <v>MS7NQ-00301GLP</v>
      </c>
      <c r="AL29" s="4" t="str">
        <f>"MS SQL SERVER STANDARD CORE SLNG SA 2L"</f>
        <v>MS SQL SERVER STANDARD CORE SLNG SA 2L</v>
      </c>
      <c r="AM29" s="4" t="s">
        <v>568</v>
      </c>
      <c r="AN29" s="4" t="s">
        <v>567</v>
      </c>
      <c r="AO29" s="4" t="s">
        <v>564</v>
      </c>
      <c r="AP29" s="4" t="s">
        <v>569</v>
      </c>
    </row>
    <row r="30" spans="1:42">
      <c r="A30" s="1" t="s">
        <v>136</v>
      </c>
      <c r="B30" s="1" t="str">
        <f t="shared" si="0"/>
        <v>Show</v>
      </c>
      <c r="C30" s="4" t="s">
        <v>48</v>
      </c>
      <c r="E30" s="13" t="str">
        <f>"""UICACS"","""",""SQL="",""2=DOCNUM"",""33037598"",""14=CUSTREF"",""8100000507"",""14=U_CUSTREF"",""8100000507"",""15=DOCDATE"",""31/12/2024"",""15=TAXDATE"",""31/12/2024"",""14=CARDCODE"",""CI0099-SGD"",""14=CARDNAME"",""SYNAPXE PTE. LTD."",""14=ITEMCODE"",""MS7NQ-00301GLP"",""14=ITEMNAME"",""M"&amp;"S SQL SERVER STANDARD CORE SLNG SA 2L"",""10=QUANTITY"",""2.000000"",""14=U_PONO"",""952861/B"",""15=U_PODATE"",""1/10/2024"",""10=U_TLINTCOS"",""0.000000"",""2=SLPCODE"",""132"",""14=SLPNAME"",""E0001-CS"",""14=MEMO"",""WENDY KUM CHIOU SZE"",""14=CONTACTNAME"",""E-INVOICE(AP DIRECT)"","""&amp;"10=LINETOTAL"",""4381.580000"",""14=U_ENR"","""",""14=U_MSENR"",""S7138270"",""14=U_MSPCN"",""AD5A91AA"",""14=ADDRESS2"",""ANDREW TAN JUN XIANG_x000D_SYNAPXE PTE. LTD. 1 NORTH BOUNA VISTA LINK, #05-01, ELEMENTUM SINGAPORE 139691_x000D_ANDREW TAN JUN XIANG_x000D_TEL: _x000D_FAX: _x000D_EMAIL: andrew.tan"&amp;"2@synapxe.sg"""</f>
        <v>"UICACS","","SQL=","2=DOCNUM","33037598","14=CUSTREF","8100000507","14=U_CUSTREF","8100000507","15=DOCDATE","31/12/2024","15=TAXDATE","31/12/2024","14=CARDCODE","CI0099-SGD","14=CARDNAME","SYNAPXE PTE. LTD.","14=ITEMCODE","MS7NQ-00301GLP","14=ITEMNAME","MS SQL SERVER STANDARD CORE SLNG SA 2L","10=QUANTITY","2.000000","14=U_PONO","952861/B","15=U_PODATE","1/10/2024","10=U_TLINTCOS","0.000000","2=SLPCODE","132","14=SLPNAME","E0001-CS","14=MEMO","WENDY KUM CHIOU SZE","14=CONTACTNAME","E-INVOICE(AP DIRECT)","10=LINETOTAL","4381.580000","14=U_ENR","","14=U_MSENR","S7138270","14=U_MSPCN","AD5A91AA","14=ADDRESS2","ANDREW TAN JUN XIANG_x000D_SYNAPXE PTE. LTD. 1 NORTH BOUNA VISTA LINK, #05-01, ELEMENTUM SINGAPORE 139691_x000D_ANDREW TAN JUN XIANG_x000D_TEL: _x000D_FAX: _x000D_EMAIL: andrew.tan2@synapxe.sg"</v>
      </c>
      <c r="K30" s="4">
        <f>MONTH(N30)</f>
        <v>12</v>
      </c>
      <c r="L30" s="4">
        <f>YEAR(N30)</f>
        <v>2024</v>
      </c>
      <c r="M30" s="4">
        <v>33037598</v>
      </c>
      <c r="N30" s="38">
        <v>45657</v>
      </c>
      <c r="O30" s="4" t="str">
        <f>"S7138270"</f>
        <v>S7138270</v>
      </c>
      <c r="P30" s="4" t="str">
        <f>"AD5A91AA"</f>
        <v>AD5A91AA</v>
      </c>
      <c r="Q30" s="4" t="str">
        <f>"CI0099-SGD"</f>
        <v>CI0099-SGD</v>
      </c>
      <c r="R30" s="4" t="str">
        <f>"SYNAPXE PTE. LTD."</f>
        <v>SYNAPXE PTE. LTD.</v>
      </c>
      <c r="S30" s="50" t="str">
        <f>"952861/B"</f>
        <v>952861/B</v>
      </c>
      <c r="T30" s="50">
        <v>45566</v>
      </c>
      <c r="U30" s="50" t="str">
        <f>"8100000507"</f>
        <v>8100000507</v>
      </c>
      <c r="V30" s="50">
        <v>45657</v>
      </c>
      <c r="W30" s="51">
        <f>SUM(N30-T30)</f>
        <v>91</v>
      </c>
      <c r="X30" s="65" t="str">
        <f>"MS7NQ-00301GLP"</f>
        <v>MS7NQ-00301GLP</v>
      </c>
      <c r="Y30" s="65" t="str">
        <f>"MS SQL SERVER STANDARD CORE SLNG SA 2L"</f>
        <v>MS SQL SERVER STANDARD CORE SLNG SA 2L</v>
      </c>
      <c r="Z30" s="65" t="str">
        <f>"WENDY KUM CHIOU SZE"</f>
        <v>WENDY KUM CHIOU SZE</v>
      </c>
      <c r="AA30" s="60">
        <v>2</v>
      </c>
      <c r="AB30" s="65" t="str">
        <f>"E-INVOICE(AP DIRECT)"</f>
        <v>E-INVOICE(AP DIRECT)</v>
      </c>
      <c r="AC30" s="37">
        <f>IFERROR(AD30/AA30,0)</f>
        <v>2190.79</v>
      </c>
      <c r="AD30" s="37">
        <v>4381.58</v>
      </c>
      <c r="AE30" s="63" t="str">
        <f>"-"</f>
        <v>-</v>
      </c>
      <c r="AF30" s="37">
        <v>4381.58</v>
      </c>
      <c r="AG30" s="63" t="s">
        <v>95</v>
      </c>
      <c r="AH30" s="67" t="str">
        <f>"ANDREW TAN JUN XIANG_x000D_SYNAPXE PTE. LTD. 1 NORTH BOUNA VISTA LINK, #05-01, ELEMENTUM SINGAPORE 139691_x000D_ANDREW TAN JUN XIANG_x000D_TEL: _x000D_FAX: _x000D_EMAIL: andrew.tan2@synapxe.sg"</f>
        <v>ANDREW TAN JUN XIANG_x000D_SYNAPXE PTE. LTD. 1 NORTH BOUNA VISTA LINK, #05-01, ELEMENTUM SINGAPORE 139691_x000D_ANDREW TAN JUN XIANG_x000D_TEL: _x000D_FAX: _x000D_EMAIL: andrew.tan2@synapxe.sg</v>
      </c>
      <c r="AI30" s="18"/>
      <c r="AJ30" s="63" t="s">
        <v>96</v>
      </c>
      <c r="AK30" s="4" t="str">
        <f>"MS7NQ-00301GLP"</f>
        <v>MS7NQ-00301GLP</v>
      </c>
      <c r="AL30" s="4" t="str">
        <f>"MS SQL SERVER STANDARD CORE SLNG SA 2L"</f>
        <v>MS SQL SERVER STANDARD CORE SLNG SA 2L</v>
      </c>
      <c r="AM30" s="4" t="s">
        <v>568</v>
      </c>
      <c r="AN30" s="4" t="s">
        <v>567</v>
      </c>
      <c r="AO30" s="4" t="s">
        <v>564</v>
      </c>
      <c r="AP30" s="4" t="s">
        <v>569</v>
      </c>
    </row>
    <row r="31" spans="1:42">
      <c r="A31" s="1" t="s">
        <v>136</v>
      </c>
      <c r="B31" s="1" t="str">
        <f t="shared" si="0"/>
        <v>Show</v>
      </c>
      <c r="C31" s="4" t="s">
        <v>48</v>
      </c>
      <c r="E31" s="13" t="str">
        <f>"""UICACS"","""",""SQL="",""2=DOCNUM"",""33037598"",""14=CUSTREF"",""8100000507"",""14=U_CUSTREF"",""8100000507"",""15=DOCDATE"",""31/12/2024"",""15=TAXDATE"",""31/12/2024"",""14=CARDCODE"",""CI0099-SGD"",""14=CARDNAME"",""SYNAPXE PTE. LTD."",""14=ITEMCODE"",""MS9EA-00264GLP"",""14=ITEMNAME"",""M"&amp;"S WIN SERVER DC CORE SLNG SA 16L"",""10=QUANTITY"",""10.000000"",""14=U_PONO"",""952861/B"",""15=U_PODATE"",""1/10/2024"",""10=U_TLINTCOS"",""0.000000"",""2=SLPCODE"",""132"",""14=SLPNAME"",""E0001-CS"",""14=MEMO"",""WENDY KUM CHIOU SZE"",""14=CONTACTNAME"",""E-INVOICE(AP DIRECT)"",""10=L"&amp;"INETOTAL"",""34220.600000"",""14=U_ENR"","""",""14=U_MSENR"",""S7138270"",""14=U_MSPCN"",""AD5A91AA"",""14=ADDRESS2"",""ANDREW TAN JUN XIANG_x000D_SYNAPXE PTE. LTD. 1 NORTH BOUNA VISTA LINK, #05-01, ELEMENTUM SINGAPORE 139691_x000D_ANDREW TAN JUN XIANG_x000D_TEL: _x000D_FAX: _x000D_EMAIL: andrew.tan2@s"&amp;"ynapxe.sg"""</f>
        <v>"UICACS","","SQL=","2=DOCNUM","33037598","14=CUSTREF","8100000507","14=U_CUSTREF","8100000507","15=DOCDATE","31/12/2024","15=TAXDATE","31/12/2024","14=CARDCODE","CI0099-SGD","14=CARDNAME","SYNAPXE PTE. LTD.","14=ITEMCODE","MS9EA-00264GLP","14=ITEMNAME","MS WIN SERVER DC CORE SLNG SA 16L","10=QUANTITY","10.000000","14=U_PONO","952861/B","15=U_PODATE","1/10/2024","10=U_TLINTCOS","0.000000","2=SLPCODE","132","14=SLPNAME","E0001-CS","14=MEMO","WENDY KUM CHIOU SZE","14=CONTACTNAME","E-INVOICE(AP DIRECT)","10=LINETOTAL","34220.600000","14=U_ENR","","14=U_MSENR","S7138270","14=U_MSPCN","AD5A91AA","14=ADDRESS2","ANDREW TAN JUN XIANG_x000D_SYNAPXE PTE. LTD. 1 NORTH BOUNA VISTA LINK, #05-01, ELEMENTUM SINGAPORE 139691_x000D_ANDREW TAN JUN XIANG_x000D_TEL: _x000D_FAX: _x000D_EMAIL: andrew.tan2@synapxe.sg"</v>
      </c>
      <c r="K31" s="4">
        <f>MONTH(N31)</f>
        <v>12</v>
      </c>
      <c r="L31" s="4">
        <f>YEAR(N31)</f>
        <v>2024</v>
      </c>
      <c r="M31" s="4">
        <v>33037598</v>
      </c>
      <c r="N31" s="38">
        <v>45657</v>
      </c>
      <c r="O31" s="4" t="str">
        <f>"S7138270"</f>
        <v>S7138270</v>
      </c>
      <c r="P31" s="4" t="str">
        <f>"AD5A91AA"</f>
        <v>AD5A91AA</v>
      </c>
      <c r="Q31" s="4" t="str">
        <f>"CI0099-SGD"</f>
        <v>CI0099-SGD</v>
      </c>
      <c r="R31" s="4" t="str">
        <f>"SYNAPXE PTE. LTD."</f>
        <v>SYNAPXE PTE. LTD.</v>
      </c>
      <c r="S31" s="50" t="str">
        <f>"952861/B"</f>
        <v>952861/B</v>
      </c>
      <c r="T31" s="50">
        <v>45566</v>
      </c>
      <c r="U31" s="50" t="str">
        <f>"8100000507"</f>
        <v>8100000507</v>
      </c>
      <c r="V31" s="50">
        <v>45657</v>
      </c>
      <c r="W31" s="51">
        <f>SUM(N31-T31)</f>
        <v>91</v>
      </c>
      <c r="X31" s="65" t="str">
        <f>"MS9EA-00264GLP"</f>
        <v>MS9EA-00264GLP</v>
      </c>
      <c r="Y31" s="65" t="str">
        <f>"MS WIN SERVER DC CORE SLNG SA 16L"</f>
        <v>MS WIN SERVER DC CORE SLNG SA 16L</v>
      </c>
      <c r="Z31" s="65" t="str">
        <f>"WENDY KUM CHIOU SZE"</f>
        <v>WENDY KUM CHIOU SZE</v>
      </c>
      <c r="AA31" s="60">
        <v>10</v>
      </c>
      <c r="AB31" s="65" t="str">
        <f>"E-INVOICE(AP DIRECT)"</f>
        <v>E-INVOICE(AP DIRECT)</v>
      </c>
      <c r="AC31" s="37">
        <f>IFERROR(AD31/AA31,0)</f>
        <v>3422.06</v>
      </c>
      <c r="AD31" s="37">
        <v>34220.6</v>
      </c>
      <c r="AE31" s="63" t="str">
        <f>"-"</f>
        <v>-</v>
      </c>
      <c r="AF31" s="37">
        <v>34220.6</v>
      </c>
      <c r="AG31" s="63" t="s">
        <v>95</v>
      </c>
      <c r="AH31" s="67" t="str">
        <f>"ANDREW TAN JUN XIANG_x000D_SYNAPXE PTE. LTD. 1 NORTH BOUNA VISTA LINK, #05-01, ELEMENTUM SINGAPORE 139691_x000D_ANDREW TAN JUN XIANG_x000D_TEL: _x000D_FAX: _x000D_EMAIL: andrew.tan2@synapxe.sg"</f>
        <v>ANDREW TAN JUN XIANG_x000D_SYNAPXE PTE. LTD. 1 NORTH BOUNA VISTA LINK, #05-01, ELEMENTUM SINGAPORE 139691_x000D_ANDREW TAN JUN XIANG_x000D_TEL: _x000D_FAX: _x000D_EMAIL: andrew.tan2@synapxe.sg</v>
      </c>
      <c r="AI31" s="18"/>
      <c r="AJ31" s="63" t="s">
        <v>96</v>
      </c>
      <c r="AK31" s="4" t="str">
        <f>"MS9EA-00264GLP"</f>
        <v>MS9EA-00264GLP</v>
      </c>
      <c r="AL31" s="4" t="str">
        <f>"MS WIN SERVER DC CORE SLNG SA 16L"</f>
        <v>MS WIN SERVER DC CORE SLNG SA 16L</v>
      </c>
      <c r="AM31" s="4" t="s">
        <v>568</v>
      </c>
      <c r="AN31" s="4" t="s">
        <v>567</v>
      </c>
      <c r="AO31" s="4" t="s">
        <v>564</v>
      </c>
      <c r="AP31" s="4" t="s">
        <v>569</v>
      </c>
    </row>
    <row r="32" spans="1:42">
      <c r="A32" s="1" t="s">
        <v>136</v>
      </c>
      <c r="B32" s="1" t="str">
        <f t="shared" si="0"/>
        <v>Show</v>
      </c>
      <c r="C32" s="4" t="s">
        <v>48</v>
      </c>
      <c r="E32" s="13" t="str">
        <f>"""UICACS"","""",""SQL="",""2=DOCNUM"",""33037598"",""14=CUSTREF"",""8100000507"",""14=U_CUSTREF"",""8100000507"",""15=DOCDATE"",""31/12/2024"",""15=TAXDATE"",""31/12/2024"",""14=CARDCODE"",""CI0099-SGD"",""14=CARDNAME"",""SYNAPXE PTE. LTD."",""14=ITEMCODE"",""MS9EA-00264GLP"",""14=ITEMNAME"",""M"&amp;"S WIN SERVER DC CORE SLNG SA 16L"",""10=QUANTITY"",""9.000000"",""14=U_PONO"",""952861/B"",""15=U_PODATE"",""1/10/2024"",""10=U_TLINTCOS"",""0.000000"",""2=SLPCODE"",""132"",""14=SLPNAME"",""E0001-CS"",""14=MEMO"",""WENDY KUM CHIOU SZE"",""14=CONTACTNAME"",""E-INVOICE(AP DIRECT)"",""10=LI"&amp;"NETOTAL"",""30798.540000"",""14=U_ENR"","""",""14=U_MSENR"",""S7138270"",""14=U_MSPCN"",""AD5A91AA"",""14=ADDRESS2"",""ANDREW TAN JUN XIANG_x000D_SYNAPXE PTE. LTD. 1 NORTH BOUNA VISTA LINK, #05-01, ELEMENTUM SINGAPORE 139691_x000D_ANDREW TAN JUN XIANG_x000D_TEL: _x000D_FAX: _x000D_EMAIL: andrew.tan2@sy"&amp;"napxe.sg"""</f>
        <v>"UICACS","","SQL=","2=DOCNUM","33037598","14=CUSTREF","8100000507","14=U_CUSTREF","8100000507","15=DOCDATE","31/12/2024","15=TAXDATE","31/12/2024","14=CARDCODE","CI0099-SGD","14=CARDNAME","SYNAPXE PTE. LTD.","14=ITEMCODE","MS9EA-00264GLP","14=ITEMNAME","MS WIN SERVER DC CORE SLNG SA 16L","10=QUANTITY","9.000000","14=U_PONO","952861/B","15=U_PODATE","1/10/2024","10=U_TLINTCOS","0.000000","2=SLPCODE","132","14=SLPNAME","E0001-CS","14=MEMO","WENDY KUM CHIOU SZE","14=CONTACTNAME","E-INVOICE(AP DIRECT)","10=LINETOTAL","30798.540000","14=U_ENR","","14=U_MSENR","S7138270","14=U_MSPCN","AD5A91AA","14=ADDRESS2","ANDREW TAN JUN XIANG_x000D_SYNAPXE PTE. LTD. 1 NORTH BOUNA VISTA LINK, #05-01, ELEMENTUM SINGAPORE 139691_x000D_ANDREW TAN JUN XIANG_x000D_TEL: _x000D_FAX: _x000D_EMAIL: andrew.tan2@synapxe.sg"</v>
      </c>
      <c r="K32" s="4">
        <f>MONTH(N32)</f>
        <v>12</v>
      </c>
      <c r="L32" s="4">
        <f>YEAR(N32)</f>
        <v>2024</v>
      </c>
      <c r="M32" s="4">
        <v>33037598</v>
      </c>
      <c r="N32" s="38">
        <v>45657</v>
      </c>
      <c r="O32" s="4" t="str">
        <f>"S7138270"</f>
        <v>S7138270</v>
      </c>
      <c r="P32" s="4" t="str">
        <f>"AD5A91AA"</f>
        <v>AD5A91AA</v>
      </c>
      <c r="Q32" s="4" t="str">
        <f>"CI0099-SGD"</f>
        <v>CI0099-SGD</v>
      </c>
      <c r="R32" s="4" t="str">
        <f>"SYNAPXE PTE. LTD."</f>
        <v>SYNAPXE PTE. LTD.</v>
      </c>
      <c r="S32" s="50" t="str">
        <f>"952861/B"</f>
        <v>952861/B</v>
      </c>
      <c r="T32" s="50">
        <v>45566</v>
      </c>
      <c r="U32" s="50" t="str">
        <f>"8100000507"</f>
        <v>8100000507</v>
      </c>
      <c r="V32" s="50">
        <v>45657</v>
      </c>
      <c r="W32" s="51">
        <f>SUM(N32-T32)</f>
        <v>91</v>
      </c>
      <c r="X32" s="65" t="str">
        <f>"MS9EA-00264GLP"</f>
        <v>MS9EA-00264GLP</v>
      </c>
      <c r="Y32" s="65" t="str">
        <f>"MS WIN SERVER DC CORE SLNG SA 16L"</f>
        <v>MS WIN SERVER DC CORE SLNG SA 16L</v>
      </c>
      <c r="Z32" s="65" t="str">
        <f>"WENDY KUM CHIOU SZE"</f>
        <v>WENDY KUM CHIOU SZE</v>
      </c>
      <c r="AA32" s="60">
        <v>9</v>
      </c>
      <c r="AB32" s="65" t="str">
        <f>"E-INVOICE(AP DIRECT)"</f>
        <v>E-INVOICE(AP DIRECT)</v>
      </c>
      <c r="AC32" s="37">
        <f>IFERROR(AD32/AA32,0)</f>
        <v>3422.06</v>
      </c>
      <c r="AD32" s="37">
        <v>30798.54</v>
      </c>
      <c r="AE32" s="63" t="str">
        <f>"-"</f>
        <v>-</v>
      </c>
      <c r="AF32" s="37">
        <v>30798.54</v>
      </c>
      <c r="AG32" s="63" t="s">
        <v>95</v>
      </c>
      <c r="AH32" s="67" t="str">
        <f>"ANDREW TAN JUN XIANG_x000D_SYNAPXE PTE. LTD. 1 NORTH BOUNA VISTA LINK, #05-01, ELEMENTUM SINGAPORE 139691_x000D_ANDREW TAN JUN XIANG_x000D_TEL: _x000D_FAX: _x000D_EMAIL: andrew.tan2@synapxe.sg"</f>
        <v>ANDREW TAN JUN XIANG_x000D_SYNAPXE PTE. LTD. 1 NORTH BOUNA VISTA LINK, #05-01, ELEMENTUM SINGAPORE 139691_x000D_ANDREW TAN JUN XIANG_x000D_TEL: _x000D_FAX: _x000D_EMAIL: andrew.tan2@synapxe.sg</v>
      </c>
      <c r="AI32" s="18"/>
      <c r="AJ32" s="63" t="s">
        <v>96</v>
      </c>
      <c r="AK32" s="4" t="str">
        <f>"MS9EA-00264GLP"</f>
        <v>MS9EA-00264GLP</v>
      </c>
      <c r="AL32" s="4" t="str">
        <f>"MS WIN SERVER DC CORE SLNG SA 16L"</f>
        <v>MS WIN SERVER DC CORE SLNG SA 16L</v>
      </c>
      <c r="AM32" s="4" t="s">
        <v>568</v>
      </c>
      <c r="AN32" s="4" t="s">
        <v>567</v>
      </c>
      <c r="AO32" s="4" t="s">
        <v>564</v>
      </c>
      <c r="AP32" s="4" t="s">
        <v>569</v>
      </c>
    </row>
    <row r="33" spans="1:56">
      <c r="A33" s="1" t="s">
        <v>136</v>
      </c>
      <c r="B33" s="1" t="str">
        <f t="shared" si="0"/>
        <v>Show</v>
      </c>
      <c r="C33" s="4" t="s">
        <v>48</v>
      </c>
      <c r="E33" s="13" t="str">
        <f>"""UICACS"","""",""SQL="",""2=DOCNUM"",""33037598"",""14=CUSTREF"",""8100000507"",""14=U_CUSTREF"",""8100000507"",""15=DOCDATE"",""31/12/2024"",""15=TAXDATE"",""31/12/2024"",""14=CARDCODE"",""CI0099-SGD"",""14=CARDNAME"",""SYNAPXE PTE. LTD."",""14=ITEMCODE"",""MS9EA-00268GLP"",""14=ITEMNAME"",""M"&amp;"S WINSVRDCCORE SNGL SA MVL 2LIC CORELIC"",""10=QUANTITY"",""24.000000"",""14=U_PONO"",""952861/B"",""15=U_PODATE"",""1/10/2024"",""10=U_TLINTCOS"",""0.000000"",""2=SLPCODE"",""132"",""14=SLPNAME"",""E0001-CS"",""14=MEMO"",""WENDY KUM CHIOU SZE"",""14=CONTACTNAME"",""E-INVOICE(AP DIRECT)"&amp;""",""10=LINETOTAL"",""10265.520000"",""14=U_ENR"","""",""14=U_MSENR"",""S7138270"",""14=U_MSPCN"",""AD5A91AA"",""14=ADDRESS2"",""ANDREW TAN JUN XIANG_x000D_SYNAPXE PTE. LTD. 1 NORTH BOUNA VISTA LINK, #05-01, ELEMENTUM SINGAPORE 139691_x000D_ANDREW TAN JUN XIANG_x000D_TEL: _x000D_FAX: _x000D_EMAIL: andrew"&amp;".tan2@synapxe.sg"""</f>
        <v>"UICACS","","SQL=","2=DOCNUM","33037598","14=CUSTREF","8100000507","14=U_CUSTREF","8100000507","15=DOCDATE","31/12/2024","15=TAXDATE","31/12/2024","14=CARDCODE","CI0099-SGD","14=CARDNAME","SYNAPXE PTE. LTD.","14=ITEMCODE","MS9EA-00268GLP","14=ITEMNAME","MS WINSVRDCCORE SNGL SA MVL 2LIC CORELIC","10=QUANTITY","24.000000","14=U_PONO","952861/B","15=U_PODATE","1/10/2024","10=U_TLINTCOS","0.000000","2=SLPCODE","132","14=SLPNAME","E0001-CS","14=MEMO","WENDY KUM CHIOU SZE","14=CONTACTNAME","E-INVOICE(AP DIRECT)","10=LINETOTAL","10265.520000","14=U_ENR","","14=U_MSENR","S7138270","14=U_MSPCN","AD5A91AA","14=ADDRESS2","ANDREW TAN JUN XIANG_x000D_SYNAPXE PTE. LTD. 1 NORTH BOUNA VISTA LINK, #05-01, ELEMENTUM SINGAPORE 139691_x000D_ANDREW TAN JUN XIANG_x000D_TEL: _x000D_FAX: _x000D_EMAIL: andrew.tan2@synapxe.sg"</v>
      </c>
      <c r="K33" s="4">
        <f>MONTH(N33)</f>
        <v>12</v>
      </c>
      <c r="L33" s="4">
        <f>YEAR(N33)</f>
        <v>2024</v>
      </c>
      <c r="M33" s="4">
        <v>33037598</v>
      </c>
      <c r="N33" s="38">
        <v>45657</v>
      </c>
      <c r="O33" s="4" t="str">
        <f>"S7138270"</f>
        <v>S7138270</v>
      </c>
      <c r="P33" s="4" t="str">
        <f>"AD5A91AA"</f>
        <v>AD5A91AA</v>
      </c>
      <c r="Q33" s="4" t="str">
        <f>"CI0099-SGD"</f>
        <v>CI0099-SGD</v>
      </c>
      <c r="R33" s="4" t="str">
        <f>"SYNAPXE PTE. LTD."</f>
        <v>SYNAPXE PTE. LTD.</v>
      </c>
      <c r="S33" s="50" t="str">
        <f>"952861/B"</f>
        <v>952861/B</v>
      </c>
      <c r="T33" s="50">
        <v>45566</v>
      </c>
      <c r="U33" s="50" t="str">
        <f>"8100000507"</f>
        <v>8100000507</v>
      </c>
      <c r="V33" s="50">
        <v>45657</v>
      </c>
      <c r="W33" s="51">
        <f>SUM(N33-T33)</f>
        <v>91</v>
      </c>
      <c r="X33" s="65" t="str">
        <f>"MS9EA-00268GLP"</f>
        <v>MS9EA-00268GLP</v>
      </c>
      <c r="Y33" s="65" t="str">
        <f>"MS WINSVRDCCORE SNGL SA MVL 2LIC CORELIC"</f>
        <v>MS WINSVRDCCORE SNGL SA MVL 2LIC CORELIC</v>
      </c>
      <c r="Z33" s="65" t="str">
        <f>"WENDY KUM CHIOU SZE"</f>
        <v>WENDY KUM CHIOU SZE</v>
      </c>
      <c r="AA33" s="60">
        <v>24</v>
      </c>
      <c r="AB33" s="65" t="str">
        <f>"E-INVOICE(AP DIRECT)"</f>
        <v>E-INVOICE(AP DIRECT)</v>
      </c>
      <c r="AC33" s="37">
        <f>IFERROR(AD33/AA33,0)</f>
        <v>427.73</v>
      </c>
      <c r="AD33" s="37">
        <v>10265.52</v>
      </c>
      <c r="AE33" s="63" t="str">
        <f>"-"</f>
        <v>-</v>
      </c>
      <c r="AF33" s="37">
        <v>10265.52</v>
      </c>
      <c r="AG33" s="63" t="s">
        <v>95</v>
      </c>
      <c r="AH33" s="67" t="str">
        <f>"ANDREW TAN JUN XIANG_x000D_SYNAPXE PTE. LTD. 1 NORTH BOUNA VISTA LINK, #05-01, ELEMENTUM SINGAPORE 139691_x000D_ANDREW TAN JUN XIANG_x000D_TEL: _x000D_FAX: _x000D_EMAIL: andrew.tan2@synapxe.sg"</f>
        <v>ANDREW TAN JUN XIANG_x000D_SYNAPXE PTE. LTD. 1 NORTH BOUNA VISTA LINK, #05-01, ELEMENTUM SINGAPORE 139691_x000D_ANDREW TAN JUN XIANG_x000D_TEL: _x000D_FAX: _x000D_EMAIL: andrew.tan2@synapxe.sg</v>
      </c>
      <c r="AI33" s="18"/>
      <c r="AJ33" s="63" t="s">
        <v>96</v>
      </c>
      <c r="AK33" s="4" t="str">
        <f>"MS9EA-00268GLP"</f>
        <v>MS9EA-00268GLP</v>
      </c>
      <c r="AL33" s="4" t="str">
        <f>"MS WINSVRDCCORE SNGL SA MVL 2LIC CORELIC"</f>
        <v>MS WINSVRDCCORE SNGL SA MVL 2LIC CORELIC</v>
      </c>
      <c r="AM33" s="4" t="s">
        <v>568</v>
      </c>
      <c r="AN33" s="4" t="s">
        <v>567</v>
      </c>
      <c r="AO33" s="4" t="s">
        <v>564</v>
      </c>
      <c r="AP33" s="4" t="s">
        <v>569</v>
      </c>
    </row>
    <row r="34" spans="1:56">
      <c r="A34" s="1" t="s">
        <v>136</v>
      </c>
      <c r="B34" s="1" t="str">
        <f t="shared" si="0"/>
        <v>Show</v>
      </c>
      <c r="C34" s="4" t="s">
        <v>48</v>
      </c>
      <c r="E34" s="13" t="str">
        <f>"""UICACS"","""",""SQL="",""2=DOCNUM"",""33037598"",""14=CUSTREF"",""8100000507"",""14=U_CUSTREF"",""8100000507"",""15=DOCDATE"",""31/12/2024"",""15=TAXDATE"",""31/12/2024"",""14=CARDCODE"",""CI0099-SGD"",""14=CARDNAME"",""SYNAPXE PTE. LTD."",""14=ITEMCODE"",""MS9EA-00268GLP"",""14=ITEMNAME"",""M"&amp;"S WINSVRDCCORE SNGL SA MVL 2LIC CORELIC"",""10=QUANTITY"",""24.000000"",""14=U_PONO"",""952861/B"",""15=U_PODATE"",""1/10/2024"",""10=U_TLINTCOS"",""0.000000"",""2=SLPCODE"",""132"",""14=SLPNAME"",""E0001-CS"",""14=MEMO"",""WENDY KUM CHIOU SZE"",""14=CONTACTNAME"",""E-INVOICE(AP DIRECT)"&amp;""",""10=LINETOTAL"",""10265.520000"",""14=U_ENR"","""",""14=U_MSENR"",""S7138270"",""14=U_MSPCN"",""AD5A91AA"",""14=ADDRESS2"",""ANDREW TAN JUN XIANG_x000D_SYNAPXE PTE. LTD. 1 NORTH BOUNA VISTA LINK, #05-01, ELEMENTUM SINGAPORE 139691_x000D_ANDREW TAN JUN XIANG_x000D_TEL: _x000D_FAX: _x000D_EMAIL: andrew"&amp;".tan2@synapxe.sg"""</f>
        <v>"UICACS","","SQL=","2=DOCNUM","33037598","14=CUSTREF","8100000507","14=U_CUSTREF","8100000507","15=DOCDATE","31/12/2024","15=TAXDATE","31/12/2024","14=CARDCODE","CI0099-SGD","14=CARDNAME","SYNAPXE PTE. LTD.","14=ITEMCODE","MS9EA-00268GLP","14=ITEMNAME","MS WINSVRDCCORE SNGL SA MVL 2LIC CORELIC","10=QUANTITY","24.000000","14=U_PONO","952861/B","15=U_PODATE","1/10/2024","10=U_TLINTCOS","0.000000","2=SLPCODE","132","14=SLPNAME","E0001-CS","14=MEMO","WENDY KUM CHIOU SZE","14=CONTACTNAME","E-INVOICE(AP DIRECT)","10=LINETOTAL","10265.520000","14=U_ENR","","14=U_MSENR","S7138270","14=U_MSPCN","AD5A91AA","14=ADDRESS2","ANDREW TAN JUN XIANG_x000D_SYNAPXE PTE. LTD. 1 NORTH BOUNA VISTA LINK, #05-01, ELEMENTUM SINGAPORE 139691_x000D_ANDREW TAN JUN XIANG_x000D_TEL: _x000D_FAX: _x000D_EMAIL: andrew.tan2@synapxe.sg"</v>
      </c>
      <c r="K34" s="4">
        <f>MONTH(N34)</f>
        <v>12</v>
      </c>
      <c r="L34" s="4">
        <f>YEAR(N34)</f>
        <v>2024</v>
      </c>
      <c r="M34" s="4">
        <v>33037598</v>
      </c>
      <c r="N34" s="38">
        <v>45657</v>
      </c>
      <c r="O34" s="4" t="str">
        <f>"S7138270"</f>
        <v>S7138270</v>
      </c>
      <c r="P34" s="4" t="str">
        <f>"AD5A91AA"</f>
        <v>AD5A91AA</v>
      </c>
      <c r="Q34" s="4" t="str">
        <f>"CI0099-SGD"</f>
        <v>CI0099-SGD</v>
      </c>
      <c r="R34" s="4" t="str">
        <f>"SYNAPXE PTE. LTD."</f>
        <v>SYNAPXE PTE. LTD.</v>
      </c>
      <c r="S34" s="50" t="str">
        <f>"952861/B"</f>
        <v>952861/B</v>
      </c>
      <c r="T34" s="50">
        <v>45566</v>
      </c>
      <c r="U34" s="50" t="str">
        <f>"8100000507"</f>
        <v>8100000507</v>
      </c>
      <c r="V34" s="50">
        <v>45657</v>
      </c>
      <c r="W34" s="51">
        <f>SUM(N34-T34)</f>
        <v>91</v>
      </c>
      <c r="X34" s="65" t="str">
        <f>"MS9EA-00268GLP"</f>
        <v>MS9EA-00268GLP</v>
      </c>
      <c r="Y34" s="65" t="str">
        <f>"MS WINSVRDCCORE SNGL SA MVL 2LIC CORELIC"</f>
        <v>MS WINSVRDCCORE SNGL SA MVL 2LIC CORELIC</v>
      </c>
      <c r="Z34" s="65" t="str">
        <f>"WENDY KUM CHIOU SZE"</f>
        <v>WENDY KUM CHIOU SZE</v>
      </c>
      <c r="AA34" s="60">
        <v>24</v>
      </c>
      <c r="AB34" s="65" t="str">
        <f>"E-INVOICE(AP DIRECT)"</f>
        <v>E-INVOICE(AP DIRECT)</v>
      </c>
      <c r="AC34" s="37">
        <f>IFERROR(AD34/AA34,0)</f>
        <v>427.73</v>
      </c>
      <c r="AD34" s="37">
        <v>10265.52</v>
      </c>
      <c r="AE34" s="63" t="str">
        <f>"-"</f>
        <v>-</v>
      </c>
      <c r="AF34" s="37">
        <v>10265.52</v>
      </c>
      <c r="AG34" s="63" t="s">
        <v>95</v>
      </c>
      <c r="AH34" s="67" t="str">
        <f>"ANDREW TAN JUN XIANG_x000D_SYNAPXE PTE. LTD. 1 NORTH BOUNA VISTA LINK, #05-01, ELEMENTUM SINGAPORE 139691_x000D_ANDREW TAN JUN XIANG_x000D_TEL: _x000D_FAX: _x000D_EMAIL: andrew.tan2@synapxe.sg"</f>
        <v>ANDREW TAN JUN XIANG_x000D_SYNAPXE PTE. LTD. 1 NORTH BOUNA VISTA LINK, #05-01, ELEMENTUM SINGAPORE 139691_x000D_ANDREW TAN JUN XIANG_x000D_TEL: _x000D_FAX: _x000D_EMAIL: andrew.tan2@synapxe.sg</v>
      </c>
      <c r="AI34" s="18"/>
      <c r="AJ34" s="63" t="s">
        <v>96</v>
      </c>
      <c r="AK34" s="4" t="str">
        <f>"MS9EA-00268GLP"</f>
        <v>MS9EA-00268GLP</v>
      </c>
      <c r="AL34" s="4" t="str">
        <f>"MS WINSVRDCCORE SNGL SA MVL 2LIC CORELIC"</f>
        <v>MS WINSVRDCCORE SNGL SA MVL 2LIC CORELIC</v>
      </c>
      <c r="AM34" s="4" t="s">
        <v>568</v>
      </c>
      <c r="AN34" s="4" t="s">
        <v>567</v>
      </c>
      <c r="AO34" s="4" t="s">
        <v>564</v>
      </c>
      <c r="AP34" s="4" t="s">
        <v>569</v>
      </c>
    </row>
    <row r="35" spans="1:56">
      <c r="A35" s="1" t="s">
        <v>136</v>
      </c>
      <c r="B35" s="1" t="str">
        <f t="shared" si="0"/>
        <v>Show</v>
      </c>
      <c r="C35" s="4" t="s">
        <v>48</v>
      </c>
      <c r="E35" s="13" t="str">
        <f>"""UICACS"","""",""SQL="",""2=DOCNUM"",""33037598"",""14=CUSTREF"",""8100000507"",""14=U_CUSTREF"",""8100000507"",""15=DOCDATE"",""31/12/2024"",""15=TAXDATE"",""31/12/2024"",""14=CARDCODE"",""CI0099-SGD"",""14=CARDNAME"",""SYNAPXE PTE. LTD."",""14=ITEMCODE"",""MS9EA-00268GLP"",""14=ITEMNAME"",""M"&amp;"S WINSVRDCCORE SNGL SA MVL 2LIC CORELIC"",""10=QUANTITY"",""8.000000"",""14=U_PONO"",""952861/B"",""15=U_PODATE"",""1/10/2024"",""10=U_TLINTCOS"",""0.000000"",""2=SLPCODE"",""132"",""14=SLPNAME"",""E0001-CS"",""14=MEMO"",""WENDY KUM CHIOU SZE"",""14=CONTACTNAME"",""E-INVOICE(AP DIRECT)"""&amp;",""10=LINETOTAL"",""3421.840000"",""14=U_ENR"","""",""14=U_MSENR"",""S7138270"",""14=U_MSPCN"",""AD5A91AA"",""14=ADDRESS2"",""ANDREW TAN JUN XIANG_x000D_SYNAPXE PTE. LTD. 1 NORTH BOUNA VISTA LINK, #05-01, ELEMENTUM SINGAPORE 139691_x000D_ANDREW TAN JUN XIANG_x000D_TEL: _x000D_FAX: _x000D_EMAIL: andrew.t"&amp;"an2@synapxe.sg"""</f>
        <v>"UICACS","","SQL=","2=DOCNUM","33037598","14=CUSTREF","8100000507","14=U_CUSTREF","8100000507","15=DOCDATE","31/12/2024","15=TAXDATE","31/12/2024","14=CARDCODE","CI0099-SGD","14=CARDNAME","SYNAPXE PTE. LTD.","14=ITEMCODE","MS9EA-00268GLP","14=ITEMNAME","MS WINSVRDCCORE SNGL SA MVL 2LIC CORELIC","10=QUANTITY","8.000000","14=U_PONO","952861/B","15=U_PODATE","1/10/2024","10=U_TLINTCOS","0.000000","2=SLPCODE","132","14=SLPNAME","E0001-CS","14=MEMO","WENDY KUM CHIOU SZE","14=CONTACTNAME","E-INVOICE(AP DIRECT)","10=LINETOTAL","3421.840000","14=U_ENR","","14=U_MSENR","S7138270","14=U_MSPCN","AD5A91AA","14=ADDRESS2","ANDREW TAN JUN XIANG_x000D_SYNAPXE PTE. LTD. 1 NORTH BOUNA VISTA LINK, #05-01, ELEMENTUM SINGAPORE 139691_x000D_ANDREW TAN JUN XIANG_x000D_TEL: _x000D_FAX: _x000D_EMAIL: andrew.tan2@synapxe.sg"</v>
      </c>
      <c r="K35" s="4">
        <f>MONTH(N35)</f>
        <v>12</v>
      </c>
      <c r="L35" s="4">
        <f>YEAR(N35)</f>
        <v>2024</v>
      </c>
      <c r="M35" s="4">
        <v>33037598</v>
      </c>
      <c r="N35" s="38">
        <v>45657</v>
      </c>
      <c r="O35" s="4" t="str">
        <f>"S7138270"</f>
        <v>S7138270</v>
      </c>
      <c r="P35" s="4" t="str">
        <f>"AD5A91AA"</f>
        <v>AD5A91AA</v>
      </c>
      <c r="Q35" s="4" t="str">
        <f>"CI0099-SGD"</f>
        <v>CI0099-SGD</v>
      </c>
      <c r="R35" s="4" t="str">
        <f>"SYNAPXE PTE. LTD."</f>
        <v>SYNAPXE PTE. LTD.</v>
      </c>
      <c r="S35" s="50" t="str">
        <f>"952861/B"</f>
        <v>952861/B</v>
      </c>
      <c r="T35" s="50">
        <v>45566</v>
      </c>
      <c r="U35" s="50" t="str">
        <f>"8100000507"</f>
        <v>8100000507</v>
      </c>
      <c r="V35" s="50">
        <v>45657</v>
      </c>
      <c r="W35" s="51">
        <f>SUM(N35-T35)</f>
        <v>91</v>
      </c>
      <c r="X35" s="65" t="str">
        <f>"MS9EA-00268GLP"</f>
        <v>MS9EA-00268GLP</v>
      </c>
      <c r="Y35" s="65" t="str">
        <f>"MS WINSVRDCCORE SNGL SA MVL 2LIC CORELIC"</f>
        <v>MS WINSVRDCCORE SNGL SA MVL 2LIC CORELIC</v>
      </c>
      <c r="Z35" s="65" t="str">
        <f>"WENDY KUM CHIOU SZE"</f>
        <v>WENDY KUM CHIOU SZE</v>
      </c>
      <c r="AA35" s="60">
        <v>8</v>
      </c>
      <c r="AB35" s="65" t="str">
        <f>"E-INVOICE(AP DIRECT)"</f>
        <v>E-INVOICE(AP DIRECT)</v>
      </c>
      <c r="AC35" s="37">
        <f>IFERROR(AD35/AA35,0)</f>
        <v>427.73</v>
      </c>
      <c r="AD35" s="37">
        <v>3421.84</v>
      </c>
      <c r="AE35" s="63" t="str">
        <f>"-"</f>
        <v>-</v>
      </c>
      <c r="AF35" s="37">
        <v>3421.84</v>
      </c>
      <c r="AG35" s="63" t="s">
        <v>95</v>
      </c>
      <c r="AH35" s="67" t="str">
        <f>"ANDREW TAN JUN XIANG_x000D_SYNAPXE PTE. LTD. 1 NORTH BOUNA VISTA LINK, #05-01, ELEMENTUM SINGAPORE 139691_x000D_ANDREW TAN JUN XIANG_x000D_TEL: _x000D_FAX: _x000D_EMAIL: andrew.tan2@synapxe.sg"</f>
        <v>ANDREW TAN JUN XIANG_x000D_SYNAPXE PTE. LTD. 1 NORTH BOUNA VISTA LINK, #05-01, ELEMENTUM SINGAPORE 139691_x000D_ANDREW TAN JUN XIANG_x000D_TEL: _x000D_FAX: _x000D_EMAIL: andrew.tan2@synapxe.sg</v>
      </c>
      <c r="AI35" s="18"/>
      <c r="AJ35" s="63" t="s">
        <v>96</v>
      </c>
      <c r="AK35" s="4" t="str">
        <f>"MS9EA-00268GLP"</f>
        <v>MS9EA-00268GLP</v>
      </c>
      <c r="AL35" s="4" t="str">
        <f>"MS WINSVRDCCORE SNGL SA MVL 2LIC CORELIC"</f>
        <v>MS WINSVRDCCORE SNGL SA MVL 2LIC CORELIC</v>
      </c>
      <c r="AM35" s="4" t="s">
        <v>568</v>
      </c>
      <c r="AN35" s="4" t="s">
        <v>567</v>
      </c>
      <c r="AO35" s="4" t="s">
        <v>564</v>
      </c>
      <c r="AP35" s="4" t="s">
        <v>569</v>
      </c>
    </row>
    <row r="36" spans="1:56">
      <c r="A36" s="1" t="s">
        <v>136</v>
      </c>
      <c r="B36" s="1" t="str">
        <f t="shared" si="0"/>
        <v>Show</v>
      </c>
      <c r="C36" s="4" t="s">
        <v>48</v>
      </c>
      <c r="E36" s="13" t="str">
        <f>"""UICACS"","""",""SQL="",""2=DOCNUM"",""33037598"",""14=CUSTREF"",""8100000507"",""14=U_CUSTREF"",""8100000507"",""15=DOCDATE"",""31/12/2024"",""15=TAXDATE"",""31/12/2024"",""14=CARDCODE"",""CI0099-SGD"",""14=CARDNAME"",""SYNAPXE PTE. LTD."",""14=ITEMCODE"",""MS9EA-00268GLP"",""14=ITEMNAME"",""M"&amp;"S WINSVRDCCORE SNGL SA MVL 2LIC CORELIC"",""10=QUANTITY"",""10.000000"",""14=U_PONO"",""952861/B"",""15=U_PODATE"",""1/10/2024"",""10=U_TLINTCOS"",""0.000000"",""2=SLPCODE"",""132"",""14=SLPNAME"",""E0001-CS"",""14=MEMO"",""WENDY KUM CHIOU SZE"",""14=CONTACTNAME"",""E-INVOICE(AP DIRECT)"&amp;""",""10=LINETOTAL"",""4277.300000"",""14=U_ENR"","""",""14=U_MSENR"",""S7138270"",""14=U_MSPCN"",""AD5A91AA"",""14=ADDRESS2"",""ANDREW TAN JUN XIANG_x000D_SYNAPXE PTE. LTD. 1 NORTH BOUNA VISTA LINK, #05-01, ELEMENTUM SINGAPORE 139691_x000D_ANDREW TAN JUN XIANG_x000D_TEL: _x000D_FAX: _x000D_EMAIL: andrew."&amp;"tan2@synapxe.sg"""</f>
        <v>"UICACS","","SQL=","2=DOCNUM","33037598","14=CUSTREF","8100000507","14=U_CUSTREF","8100000507","15=DOCDATE","31/12/2024","15=TAXDATE","31/12/2024","14=CARDCODE","CI0099-SGD","14=CARDNAME","SYNAPXE PTE. LTD.","14=ITEMCODE","MS9EA-00268GLP","14=ITEMNAME","MS WINSVRDCCORE SNGL SA MVL 2LIC CORELIC","10=QUANTITY","10.000000","14=U_PONO","952861/B","15=U_PODATE","1/10/2024","10=U_TLINTCOS","0.000000","2=SLPCODE","132","14=SLPNAME","E0001-CS","14=MEMO","WENDY KUM CHIOU SZE","14=CONTACTNAME","E-INVOICE(AP DIRECT)","10=LINETOTAL","4277.300000","14=U_ENR","","14=U_MSENR","S7138270","14=U_MSPCN","AD5A91AA","14=ADDRESS2","ANDREW TAN JUN XIANG_x000D_SYNAPXE PTE. LTD. 1 NORTH BOUNA VISTA LINK, #05-01, ELEMENTUM SINGAPORE 139691_x000D_ANDREW TAN JUN XIANG_x000D_TEL: _x000D_FAX: _x000D_EMAIL: andrew.tan2@synapxe.sg"</v>
      </c>
      <c r="K36" s="4">
        <f>MONTH(N36)</f>
        <v>12</v>
      </c>
      <c r="L36" s="4">
        <f>YEAR(N36)</f>
        <v>2024</v>
      </c>
      <c r="M36" s="4">
        <v>33037598</v>
      </c>
      <c r="N36" s="38">
        <v>45657</v>
      </c>
      <c r="O36" s="4" t="str">
        <f>"S7138270"</f>
        <v>S7138270</v>
      </c>
      <c r="P36" s="4" t="str">
        <f>"AD5A91AA"</f>
        <v>AD5A91AA</v>
      </c>
      <c r="Q36" s="4" t="str">
        <f>"CI0099-SGD"</f>
        <v>CI0099-SGD</v>
      </c>
      <c r="R36" s="4" t="str">
        <f>"SYNAPXE PTE. LTD."</f>
        <v>SYNAPXE PTE. LTD.</v>
      </c>
      <c r="S36" s="50" t="str">
        <f>"952861/B"</f>
        <v>952861/B</v>
      </c>
      <c r="T36" s="50">
        <v>45566</v>
      </c>
      <c r="U36" s="50" t="str">
        <f>"8100000507"</f>
        <v>8100000507</v>
      </c>
      <c r="V36" s="50">
        <v>45657</v>
      </c>
      <c r="W36" s="51">
        <f>SUM(N36-T36)</f>
        <v>91</v>
      </c>
      <c r="X36" s="65" t="str">
        <f>"MS9EA-00268GLP"</f>
        <v>MS9EA-00268GLP</v>
      </c>
      <c r="Y36" s="65" t="str">
        <f>"MS WINSVRDCCORE SNGL SA MVL 2LIC CORELIC"</f>
        <v>MS WINSVRDCCORE SNGL SA MVL 2LIC CORELIC</v>
      </c>
      <c r="Z36" s="65" t="str">
        <f>"WENDY KUM CHIOU SZE"</f>
        <v>WENDY KUM CHIOU SZE</v>
      </c>
      <c r="AA36" s="60">
        <v>10</v>
      </c>
      <c r="AB36" s="65" t="str">
        <f>"E-INVOICE(AP DIRECT)"</f>
        <v>E-INVOICE(AP DIRECT)</v>
      </c>
      <c r="AC36" s="37">
        <f>IFERROR(AD36/AA36,0)</f>
        <v>427.73</v>
      </c>
      <c r="AD36" s="37">
        <v>4277.3</v>
      </c>
      <c r="AE36" s="63" t="str">
        <f>"-"</f>
        <v>-</v>
      </c>
      <c r="AF36" s="37">
        <v>4277.3</v>
      </c>
      <c r="AG36" s="63" t="s">
        <v>95</v>
      </c>
      <c r="AH36" s="67" t="str">
        <f>"ANDREW TAN JUN XIANG_x000D_SYNAPXE PTE. LTD. 1 NORTH BOUNA VISTA LINK, #05-01, ELEMENTUM SINGAPORE 139691_x000D_ANDREW TAN JUN XIANG_x000D_TEL: _x000D_FAX: _x000D_EMAIL: andrew.tan2@synapxe.sg"</f>
        <v>ANDREW TAN JUN XIANG_x000D_SYNAPXE PTE. LTD. 1 NORTH BOUNA VISTA LINK, #05-01, ELEMENTUM SINGAPORE 139691_x000D_ANDREW TAN JUN XIANG_x000D_TEL: _x000D_FAX: _x000D_EMAIL: andrew.tan2@synapxe.sg</v>
      </c>
      <c r="AI36" s="18"/>
      <c r="AJ36" s="63" t="s">
        <v>96</v>
      </c>
      <c r="AK36" s="4" t="str">
        <f>"MS9EA-00268GLP"</f>
        <v>MS9EA-00268GLP</v>
      </c>
      <c r="AL36" s="4" t="str">
        <f>"MS WINSVRDCCORE SNGL SA MVL 2LIC CORELIC"</f>
        <v>MS WINSVRDCCORE SNGL SA MVL 2LIC CORELIC</v>
      </c>
      <c r="AM36" s="4" t="s">
        <v>568</v>
      </c>
      <c r="AN36" s="4" t="s">
        <v>567</v>
      </c>
      <c r="AO36" s="4" t="s">
        <v>564</v>
      </c>
      <c r="AP36" s="4" t="s">
        <v>569</v>
      </c>
    </row>
    <row r="37" spans="1:56">
      <c r="A37" s="1" t="s">
        <v>136</v>
      </c>
      <c r="B37" s="1" t="str">
        <f t="shared" si="0"/>
        <v>Show</v>
      </c>
      <c r="C37" s="4" t="s">
        <v>48</v>
      </c>
      <c r="E37" s="13" t="str">
        <f>"""UICACS"","""",""SQL="",""2=DOCNUM"",""33037598"",""14=CUSTREF"",""8100000507"",""14=U_CUSTREF"",""8100000507"",""15=DOCDATE"",""31/12/2024"",""15=TAXDATE"",""31/12/2024"",""14=CARDCODE"",""CI0099-SGD"",""14=CARDNAME"",""SYNAPXE PTE. LTD."",""14=ITEMCODE"",""MS7JQ-00355GLP"",""14=ITEMNAME"",""M"&amp;"S SQL SERVER ENTERPRISE CORE SLNG SA 2L"",""10=QUANTITY"",""5.000000"",""14=U_PONO"",""952861/B"",""15=U_PODATE"",""1/10/2024"",""10=U_TLINTCOS"",""0.000000"",""2=SLPCODE"",""132"",""14=SLPNAME"",""E0001-CS"",""14=MEMO"",""WENDY KUM CHIOU SZE"",""14=CONTACTNAME"",""E-INVOICE(AP DIRECT)"""&amp;",""10=LINETOTAL"",""42053.400000"",""14=U_ENR"","""",""14=U_MSENR"",""S7138270"",""14=U_MSPCN"",""AD5A91AA"",""14=ADDRESS2"",""ANDREW TAN JUN XIANG_x000D_SYNAPXE PTE. LTD. 1 NORTH BOUNA VISTA LINK, #05-01, ELEMENTUM SINGAPORE 139691_x000D_ANDREW TAN JUN XIANG_x000D_TEL: _x000D_FAX: _x000D_EMAIL: andrew."&amp;"tan2@synapxe.sg"""</f>
        <v>"UICACS","","SQL=","2=DOCNUM","33037598","14=CUSTREF","8100000507","14=U_CUSTREF","8100000507","15=DOCDATE","31/12/2024","15=TAXDATE","31/12/2024","14=CARDCODE","CI0099-SGD","14=CARDNAME","SYNAPXE PTE. LTD.","14=ITEMCODE","MS7JQ-00355GLP","14=ITEMNAME","MS SQL SERVER ENTERPRISE CORE SLNG SA 2L","10=QUANTITY","5.000000","14=U_PONO","952861/B","15=U_PODATE","1/10/2024","10=U_TLINTCOS","0.000000","2=SLPCODE","132","14=SLPNAME","E0001-CS","14=MEMO","WENDY KUM CHIOU SZE","14=CONTACTNAME","E-INVOICE(AP DIRECT)","10=LINETOTAL","42053.400000","14=U_ENR","","14=U_MSENR","S7138270","14=U_MSPCN","AD5A91AA","14=ADDRESS2","ANDREW TAN JUN XIANG_x000D_SYNAPXE PTE. LTD. 1 NORTH BOUNA VISTA LINK, #05-01, ELEMENTUM SINGAPORE 139691_x000D_ANDREW TAN JUN XIANG_x000D_TEL: _x000D_FAX: _x000D_EMAIL: andrew.tan2@synapxe.sg"</v>
      </c>
      <c r="K37" s="4">
        <f>MONTH(N37)</f>
        <v>12</v>
      </c>
      <c r="L37" s="4">
        <f>YEAR(N37)</f>
        <v>2024</v>
      </c>
      <c r="M37" s="4">
        <v>33037598</v>
      </c>
      <c r="N37" s="38">
        <v>45657</v>
      </c>
      <c r="O37" s="4" t="str">
        <f>"S7138270"</f>
        <v>S7138270</v>
      </c>
      <c r="P37" s="4" t="str">
        <f>"AD5A91AA"</f>
        <v>AD5A91AA</v>
      </c>
      <c r="Q37" s="4" t="str">
        <f>"CI0099-SGD"</f>
        <v>CI0099-SGD</v>
      </c>
      <c r="R37" s="4" t="str">
        <f>"SYNAPXE PTE. LTD."</f>
        <v>SYNAPXE PTE. LTD.</v>
      </c>
      <c r="S37" s="50" t="str">
        <f>"952861/B"</f>
        <v>952861/B</v>
      </c>
      <c r="T37" s="50">
        <v>45566</v>
      </c>
      <c r="U37" s="50" t="str">
        <f>"8100000507"</f>
        <v>8100000507</v>
      </c>
      <c r="V37" s="50">
        <v>45657</v>
      </c>
      <c r="W37" s="51">
        <f>SUM(N37-T37)</f>
        <v>91</v>
      </c>
      <c r="X37" s="65" t="str">
        <f>"MS7JQ-00355GLP"</f>
        <v>MS7JQ-00355GLP</v>
      </c>
      <c r="Y37" s="65" t="str">
        <f>"MS SQL SERVER ENTERPRISE CORE SLNG SA 2L"</f>
        <v>MS SQL SERVER ENTERPRISE CORE SLNG SA 2L</v>
      </c>
      <c r="Z37" s="65" t="str">
        <f>"WENDY KUM CHIOU SZE"</f>
        <v>WENDY KUM CHIOU SZE</v>
      </c>
      <c r="AA37" s="60">
        <v>5</v>
      </c>
      <c r="AB37" s="65" t="str">
        <f>"E-INVOICE(AP DIRECT)"</f>
        <v>E-INVOICE(AP DIRECT)</v>
      </c>
      <c r="AC37" s="37">
        <f>IFERROR(AD37/AA37,0)</f>
        <v>8410.68</v>
      </c>
      <c r="AD37" s="37">
        <v>42053.4</v>
      </c>
      <c r="AE37" s="63" t="str">
        <f>"-"</f>
        <v>-</v>
      </c>
      <c r="AF37" s="37">
        <v>42053.4</v>
      </c>
      <c r="AG37" s="63" t="s">
        <v>95</v>
      </c>
      <c r="AH37" s="67" t="str">
        <f>"ANDREW TAN JUN XIANG_x000D_SYNAPXE PTE. LTD. 1 NORTH BOUNA VISTA LINK, #05-01, ELEMENTUM SINGAPORE 139691_x000D_ANDREW TAN JUN XIANG_x000D_TEL: _x000D_FAX: _x000D_EMAIL: andrew.tan2@synapxe.sg"</f>
        <v>ANDREW TAN JUN XIANG_x000D_SYNAPXE PTE. LTD. 1 NORTH BOUNA VISTA LINK, #05-01, ELEMENTUM SINGAPORE 139691_x000D_ANDREW TAN JUN XIANG_x000D_TEL: _x000D_FAX: _x000D_EMAIL: andrew.tan2@synapxe.sg</v>
      </c>
      <c r="AI37" s="18"/>
      <c r="AJ37" s="63" t="s">
        <v>96</v>
      </c>
      <c r="AK37" s="4" t="str">
        <f>"MS7JQ-00355GLP"</f>
        <v>MS7JQ-00355GLP</v>
      </c>
      <c r="AL37" s="4" t="str">
        <f>"MS SQL SERVER ENTERPRISE CORE SLNG SA 2L"</f>
        <v>MS SQL SERVER ENTERPRISE CORE SLNG SA 2L</v>
      </c>
      <c r="AM37" s="4" t="s">
        <v>568</v>
      </c>
      <c r="AN37" s="4" t="s">
        <v>567</v>
      </c>
      <c r="AO37" s="4" t="s">
        <v>564</v>
      </c>
      <c r="AP37" s="4" t="s">
        <v>569</v>
      </c>
    </row>
    <row r="38" spans="1:56" hidden="1">
      <c r="B38" s="1" t="str">
        <f>IF(M38="","Hide","Show")</f>
        <v>Hide</v>
      </c>
      <c r="C38" s="4" t="s">
        <v>49</v>
      </c>
      <c r="E38" s="13" t="str">
        <f>""</f>
        <v/>
      </c>
      <c r="M38" s="4" t="str">
        <f>""</f>
        <v/>
      </c>
      <c r="N38" s="38" t="str">
        <f>""</f>
        <v/>
      </c>
      <c r="O38" s="4" t="str">
        <f>""</f>
        <v/>
      </c>
      <c r="P38" s="4"/>
      <c r="Q38" s="4" t="str">
        <f>""</f>
        <v/>
      </c>
      <c r="R38" s="4" t="str">
        <f>""</f>
        <v/>
      </c>
      <c r="T38" s="45" t="str">
        <f>""</f>
        <v/>
      </c>
      <c r="U38" s="45" t="str">
        <f>""</f>
        <v/>
      </c>
      <c r="V38" s="52"/>
      <c r="W38" s="51"/>
      <c r="X38" s="4" t="str">
        <f>""</f>
        <v/>
      </c>
      <c r="Y38" s="4" t="str">
        <f>""</f>
        <v/>
      </c>
      <c r="Z38" s="4" t="str">
        <f>""</f>
        <v/>
      </c>
      <c r="AA38" s="60" t="str">
        <f>""</f>
        <v/>
      </c>
      <c r="AB38" s="4" t="str">
        <f>""</f>
        <v/>
      </c>
      <c r="AC38" s="37">
        <f>IFERROR(AD38/AA38,0)</f>
        <v>0</v>
      </c>
      <c r="AD38" s="37" t="str">
        <f>""</f>
        <v/>
      </c>
      <c r="AE38" s="63"/>
      <c r="AF38" s="18"/>
      <c r="AG38" s="63"/>
      <c r="AH38" s="18" t="str">
        <f>""</f>
        <v/>
      </c>
      <c r="AI38" s="18"/>
      <c r="AJ38" s="63"/>
      <c r="AK38" s="18"/>
      <c r="AL38" s="5" t="str">
        <f>""</f>
        <v/>
      </c>
      <c r="AM38" s="4" t="str">
        <f>""</f>
        <v/>
      </c>
    </row>
    <row r="39" spans="1:56" hidden="1">
      <c r="B39" s="1" t="str">
        <f>IF(M39="","Hide","Show")</f>
        <v>Hide</v>
      </c>
      <c r="C39" s="4" t="s">
        <v>50</v>
      </c>
      <c r="E39" s="13" t="str">
        <f>""</f>
        <v/>
      </c>
      <c r="M39" s="4" t="str">
        <f>""</f>
        <v/>
      </c>
      <c r="N39" s="38" t="str">
        <f>""</f>
        <v/>
      </c>
      <c r="O39" s="4" t="str">
        <f>""</f>
        <v/>
      </c>
      <c r="P39" s="4"/>
      <c r="Q39" s="4" t="str">
        <f>""</f>
        <v/>
      </c>
      <c r="R39" s="4" t="str">
        <f>""</f>
        <v/>
      </c>
      <c r="T39" s="45" t="str">
        <f>""</f>
        <v/>
      </c>
      <c r="U39" s="45" t="str">
        <f>""</f>
        <v/>
      </c>
      <c r="V39" s="52"/>
      <c r="W39" s="51"/>
      <c r="X39" s="4" t="str">
        <f>""</f>
        <v/>
      </c>
      <c r="Y39" s="4" t="str">
        <f>""</f>
        <v/>
      </c>
      <c r="Z39" s="4" t="str">
        <f>""</f>
        <v/>
      </c>
      <c r="AA39" s="60" t="str">
        <f>""</f>
        <v/>
      </c>
      <c r="AB39" s="4" t="str">
        <f>""</f>
        <v/>
      </c>
      <c r="AC39" s="37">
        <f>IFERROR(AD39/AA39,0)</f>
        <v>0</v>
      </c>
      <c r="AD39" s="37" t="str">
        <f>""</f>
        <v/>
      </c>
      <c r="AE39" s="63"/>
      <c r="AF39" s="18"/>
      <c r="AG39" s="63"/>
      <c r="AH39" s="18"/>
      <c r="AI39" s="18"/>
      <c r="AJ39" s="63"/>
      <c r="AK39" s="18"/>
      <c r="AL39" s="5" t="str">
        <f>""</f>
        <v/>
      </c>
      <c r="AM39" s="4" t="str">
        <f>""</f>
        <v/>
      </c>
    </row>
    <row r="40" spans="1:56">
      <c r="M40" s="69"/>
      <c r="N40" s="70"/>
      <c r="O40" s="4"/>
      <c r="R40" s="69"/>
      <c r="T40" s="50"/>
      <c r="V40" s="50"/>
      <c r="W40" s="51"/>
      <c r="AC40" s="37"/>
      <c r="AD40" s="37"/>
      <c r="AF40" s="37"/>
      <c r="AH40" s="71"/>
      <c r="AJ40" s="63"/>
      <c r="AL40" s="5"/>
      <c r="AN40" s="21"/>
      <c r="AO40" s="21"/>
    </row>
    <row r="41" spans="1:56">
      <c r="AC41" s="4">
        <f>SUBTOTAL(9,AO24:AO40)</f>
        <v>0</v>
      </c>
      <c r="AD41" s="4">
        <f>SUBTOTAL(9,AP24:AP40)</f>
        <v>0</v>
      </c>
      <c r="AW41" s="16"/>
    </row>
    <row r="42" spans="1:56">
      <c r="AX42" s="16"/>
    </row>
    <row r="43" spans="1:56">
      <c r="AY43" s="16"/>
    </row>
    <row r="44" spans="1:56">
      <c r="AZ44" s="16"/>
    </row>
    <row r="45" spans="1:56">
      <c r="BA45" s="16"/>
    </row>
    <row r="46" spans="1:56">
      <c r="BB46" s="16"/>
    </row>
    <row r="47" spans="1:56">
      <c r="BC47" s="16"/>
    </row>
    <row r="48" spans="1:56">
      <c r="BD48" s="16"/>
    </row>
    <row r="49" spans="57:61">
      <c r="BE49" s="16"/>
    </row>
    <row r="50" spans="57:61">
      <c r="BF50" s="16"/>
    </row>
    <row r="51" spans="57:61">
      <c r="BG51" s="16"/>
    </row>
    <row r="52" spans="57:61">
      <c r="BH52" s="16"/>
    </row>
    <row r="53" spans="57:61">
      <c r="BI53" s="16"/>
    </row>
  </sheetData>
  <sortState xmlns:xlrd2="http://schemas.microsoft.com/office/spreadsheetml/2017/richdata2" ref="M24:AP403">
    <sortCondition ref="Q24:Q405"/>
  </sortState>
  <mergeCells count="1">
    <mergeCell ref="M21:AM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D1644-AE67-4B9C-BF87-A8BDCBB6BE87}">
  <dimension ref="A1"/>
  <sheetViews>
    <sheetView workbookViewId="0">
      <selection activeCell="E7" sqref="E7:F7"/>
    </sheetView>
  </sheetViews>
  <sheetFormatPr defaultRowHeight="15"/>
  <cols>
    <col min="1" max="1" width="8.7109375" hidden="1" customWidth="1"/>
  </cols>
  <sheetData>
    <row r="1" spans="1:1" hidden="1">
      <c r="A1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75</v>
      </c>
    </row>
    <row r="2" spans="1:19">
      <c r="B2" s="28" t="s">
        <v>14</v>
      </c>
      <c r="C2" s="28" t="s">
        <v>16</v>
      </c>
      <c r="D2" s="28" t="s">
        <v>30</v>
      </c>
      <c r="E2" s="28" t="s">
        <v>31</v>
      </c>
      <c r="F2" s="28" t="s">
        <v>32</v>
      </c>
      <c r="G2" s="28" t="s">
        <v>33</v>
      </c>
      <c r="H2" s="28" t="s">
        <v>34</v>
      </c>
      <c r="I2" s="28" t="s">
        <v>35</v>
      </c>
      <c r="J2" s="28" t="s">
        <v>36</v>
      </c>
      <c r="K2" s="28" t="s">
        <v>12</v>
      </c>
      <c r="L2" s="28" t="s">
        <v>32</v>
      </c>
      <c r="M2" s="28" t="s">
        <v>13</v>
      </c>
      <c r="N2" s="28" t="s">
        <v>37</v>
      </c>
      <c r="O2" s="28" t="s">
        <v>38</v>
      </c>
      <c r="P2" s="29" t="s">
        <v>17</v>
      </c>
      <c r="Q2" s="28" t="s">
        <v>15</v>
      </c>
      <c r="R2" s="29" t="s">
        <v>57</v>
      </c>
      <c r="S2" s="30" t="s">
        <v>58</v>
      </c>
    </row>
    <row r="3" spans="1:19">
      <c r="B3" s="31" t="s">
        <v>59</v>
      </c>
      <c r="C3" s="32" t="s">
        <v>60</v>
      </c>
      <c r="D3" s="31" t="s">
        <v>39</v>
      </c>
      <c r="E3" s="31" t="s">
        <v>61</v>
      </c>
      <c r="F3" s="31" t="s">
        <v>62</v>
      </c>
      <c r="G3" s="31" t="s">
        <v>63</v>
      </c>
      <c r="H3" s="31" t="s">
        <v>64</v>
      </c>
      <c r="I3" s="31" t="s">
        <v>40</v>
      </c>
      <c r="J3" s="31" t="s">
        <v>65</v>
      </c>
      <c r="K3" s="31" t="s">
        <v>66</v>
      </c>
      <c r="L3" s="31" t="s">
        <v>67</v>
      </c>
      <c r="M3" s="31" t="s">
        <v>68</v>
      </c>
      <c r="N3" s="31" t="s">
        <v>69</v>
      </c>
      <c r="O3" s="31" t="s">
        <v>70</v>
      </c>
      <c r="P3" s="32" t="s">
        <v>71</v>
      </c>
      <c r="Q3" s="31" t="s">
        <v>72</v>
      </c>
      <c r="R3" s="33" t="e">
        <v>#VALUE!</v>
      </c>
      <c r="S3" s="33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3"/>
      <c r="S4" s="33"/>
    </row>
    <row r="5" spans="1:19" ht="195">
      <c r="B5" t="s">
        <v>74</v>
      </c>
      <c r="C5" s="27" t="s">
        <v>54</v>
      </c>
    </row>
    <row r="7" spans="1:19" ht="195">
      <c r="C7" s="27" t="s">
        <v>56</v>
      </c>
    </row>
    <row r="9" spans="1:19" ht="195">
      <c r="C9" s="27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5C6C-A33E-43C8-9FD1-6649F87953A5}">
  <dimension ref="A1:E13"/>
  <sheetViews>
    <sheetView workbookViewId="0"/>
  </sheetViews>
  <sheetFormatPr defaultRowHeight="15"/>
  <sheetData>
    <row r="1" spans="1:5">
      <c r="A1" s="68" t="s">
        <v>104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274</v>
      </c>
    </row>
    <row r="4" spans="1:5">
      <c r="A4" s="68" t="s">
        <v>0</v>
      </c>
      <c r="B4" s="68" t="s">
        <v>6</v>
      </c>
      <c r="C4" s="68" t="s">
        <v>275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EF184-2638-476C-9E0E-EB316C680DF7}">
  <dimension ref="A1:E13"/>
  <sheetViews>
    <sheetView workbookViewId="0"/>
  </sheetViews>
  <sheetFormatPr defaultRowHeight="15"/>
  <sheetData>
    <row r="1" spans="1:5">
      <c r="A1" s="68" t="s">
        <v>104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274</v>
      </c>
    </row>
    <row r="4" spans="1:5">
      <c r="A4" s="68" t="s">
        <v>0</v>
      </c>
      <c r="B4" s="68" t="s">
        <v>6</v>
      </c>
      <c r="C4" s="68" t="s">
        <v>275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6A152-82C8-4FF5-8128-41C5B959C826}">
  <dimension ref="A1:AV28"/>
  <sheetViews>
    <sheetView workbookViewId="0"/>
  </sheetViews>
  <sheetFormatPr defaultRowHeight="15"/>
  <sheetData>
    <row r="1" spans="1:48">
      <c r="A1" s="68" t="s">
        <v>135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105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106</v>
      </c>
      <c r="E4" s="68" t="s">
        <v>107</v>
      </c>
      <c r="F4" s="68" t="s">
        <v>51</v>
      </c>
      <c r="G4" s="68" t="s">
        <v>25</v>
      </c>
      <c r="H4" s="68" t="s">
        <v>108</v>
      </c>
    </row>
    <row r="5" spans="1:48">
      <c r="A5" s="68" t="s">
        <v>7</v>
      </c>
      <c r="C5" s="68" t="s">
        <v>10</v>
      </c>
      <c r="D5" s="68" t="s">
        <v>109</v>
      </c>
      <c r="E5" s="68" t="s">
        <v>110</v>
      </c>
      <c r="F5" s="68" t="s">
        <v>52</v>
      </c>
      <c r="G5" s="68" t="s">
        <v>25</v>
      </c>
      <c r="H5" s="68" t="s">
        <v>108</v>
      </c>
      <c r="I5" s="68" t="s">
        <v>111</v>
      </c>
    </row>
    <row r="6" spans="1:48">
      <c r="A6" s="68" t="s">
        <v>7</v>
      </c>
      <c r="C6" s="68" t="s">
        <v>41</v>
      </c>
      <c r="D6" s="68" t="s">
        <v>112</v>
      </c>
      <c r="E6" s="68" t="s">
        <v>113</v>
      </c>
      <c r="F6" s="68" t="s">
        <v>52</v>
      </c>
      <c r="G6" s="68" t="s">
        <v>25</v>
      </c>
      <c r="H6" s="68" t="s">
        <v>108</v>
      </c>
      <c r="I6" s="68" t="s">
        <v>114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115</v>
      </c>
    </row>
    <row r="12" spans="1:48">
      <c r="A12" s="68" t="s">
        <v>7</v>
      </c>
      <c r="C12" s="68" t="s">
        <v>28</v>
      </c>
      <c r="E12" s="68" t="s">
        <v>116</v>
      </c>
    </row>
    <row r="13" spans="1:48">
      <c r="A13" s="68" t="s">
        <v>7</v>
      </c>
      <c r="C13" s="68" t="s">
        <v>42</v>
      </c>
      <c r="E13" s="68" t="s">
        <v>117</v>
      </c>
    </row>
    <row r="14" spans="1:48">
      <c r="A14" s="68" t="s">
        <v>7</v>
      </c>
      <c r="C14" s="68" t="s">
        <v>39</v>
      </c>
      <c r="E14" s="68" t="s">
        <v>118</v>
      </c>
    </row>
    <row r="15" spans="1:48">
      <c r="A15" s="68" t="s">
        <v>7</v>
      </c>
      <c r="C15" s="68" t="s">
        <v>43</v>
      </c>
      <c r="E15" s="68" t="s">
        <v>119</v>
      </c>
    </row>
    <row r="16" spans="1:48">
      <c r="A16" s="68" t="s">
        <v>7</v>
      </c>
      <c r="C16" s="68" t="s">
        <v>44</v>
      </c>
      <c r="E16" s="68" t="s">
        <v>120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121</v>
      </c>
      <c r="C24" s="68" t="s">
        <v>48</v>
      </c>
      <c r="E24" s="68" t="s">
        <v>122</v>
      </c>
      <c r="K24" s="68" t="s">
        <v>123</v>
      </c>
      <c r="L24" s="68" t="s">
        <v>124</v>
      </c>
      <c r="M24" s="68" t="s">
        <v>152</v>
      </c>
      <c r="N24" s="68" t="s">
        <v>153</v>
      </c>
      <c r="O24" s="68" t="s">
        <v>154</v>
      </c>
      <c r="P24" s="68" t="s">
        <v>155</v>
      </c>
      <c r="Q24" s="68" t="s">
        <v>156</v>
      </c>
      <c r="R24" s="68" t="s">
        <v>157</v>
      </c>
      <c r="S24" s="68" t="s">
        <v>266</v>
      </c>
      <c r="T24" s="68" t="s">
        <v>158</v>
      </c>
      <c r="U24" s="68" t="s">
        <v>159</v>
      </c>
      <c r="V24" s="68" t="s">
        <v>160</v>
      </c>
      <c r="W24" s="68" t="s">
        <v>125</v>
      </c>
      <c r="X24" s="68" t="s">
        <v>161</v>
      </c>
      <c r="Y24" s="68" t="s">
        <v>162</v>
      </c>
      <c r="Z24" s="68" t="s">
        <v>163</v>
      </c>
      <c r="AA24" s="68" t="s">
        <v>164</v>
      </c>
      <c r="AB24" s="68" t="s">
        <v>165</v>
      </c>
      <c r="AC24" s="68" t="s">
        <v>126</v>
      </c>
      <c r="AD24" s="68" t="s">
        <v>166</v>
      </c>
      <c r="AE24" s="68" t="s">
        <v>167</v>
      </c>
      <c r="AF24" s="68" t="s">
        <v>166</v>
      </c>
      <c r="AG24" s="68" t="s">
        <v>95</v>
      </c>
      <c r="AH24" s="68" t="s">
        <v>168</v>
      </c>
      <c r="AJ24" s="68" t="s">
        <v>96</v>
      </c>
      <c r="AK24" s="68" t="s">
        <v>161</v>
      </c>
      <c r="AL24" s="68" t="s">
        <v>162</v>
      </c>
      <c r="AM24" s="68" t="s">
        <v>169</v>
      </c>
      <c r="AN24" s="68" t="s">
        <v>170</v>
      </c>
      <c r="AO24" s="68" t="s">
        <v>171</v>
      </c>
      <c r="AP24" s="68" t="s">
        <v>172</v>
      </c>
    </row>
    <row r="25" spans="1:42">
      <c r="B25" s="68" t="s">
        <v>127</v>
      </c>
      <c r="C25" s="68" t="s">
        <v>49</v>
      </c>
      <c r="E25" s="68" t="s">
        <v>128</v>
      </c>
      <c r="M25" s="68" t="s">
        <v>173</v>
      </c>
      <c r="N25" s="68" t="s">
        <v>174</v>
      </c>
      <c r="O25" s="68" t="s">
        <v>175</v>
      </c>
      <c r="Q25" s="68" t="s">
        <v>177</v>
      </c>
      <c r="R25" s="68" t="s">
        <v>178</v>
      </c>
      <c r="T25" s="68" t="s">
        <v>183</v>
      </c>
      <c r="U25" s="68" t="s">
        <v>179</v>
      </c>
      <c r="X25" s="68" t="s">
        <v>183</v>
      </c>
      <c r="Y25" s="68" t="s">
        <v>184</v>
      </c>
      <c r="Z25" s="68" t="s">
        <v>185</v>
      </c>
      <c r="AA25" s="68" t="s">
        <v>186</v>
      </c>
      <c r="AB25" s="68" t="s">
        <v>187</v>
      </c>
      <c r="AC25" s="68" t="s">
        <v>129</v>
      </c>
      <c r="AD25" s="68" t="s">
        <v>188</v>
      </c>
      <c r="AH25" s="68" t="s">
        <v>190</v>
      </c>
      <c r="AL25" s="68" t="s">
        <v>267</v>
      </c>
      <c r="AM25" s="68" t="s">
        <v>268</v>
      </c>
    </row>
    <row r="26" spans="1:42">
      <c r="B26" s="68" t="s">
        <v>130</v>
      </c>
      <c r="C26" s="68" t="s">
        <v>50</v>
      </c>
      <c r="E26" s="68" t="s">
        <v>131</v>
      </c>
      <c r="M26" s="68" t="s">
        <v>195</v>
      </c>
      <c r="N26" s="68" t="s">
        <v>196</v>
      </c>
      <c r="O26" s="68" t="s">
        <v>197</v>
      </c>
      <c r="Q26" s="68" t="s">
        <v>199</v>
      </c>
      <c r="R26" s="68" t="s">
        <v>200</v>
      </c>
      <c r="T26" s="68" t="s">
        <v>205</v>
      </c>
      <c r="U26" s="68" t="s">
        <v>201</v>
      </c>
      <c r="X26" s="68" t="s">
        <v>205</v>
      </c>
      <c r="Y26" s="68" t="s">
        <v>206</v>
      </c>
      <c r="Z26" s="68" t="s">
        <v>207</v>
      </c>
      <c r="AA26" s="68" t="s">
        <v>208</v>
      </c>
      <c r="AB26" s="68" t="s">
        <v>209</v>
      </c>
      <c r="AC26" s="68" t="s">
        <v>132</v>
      </c>
      <c r="AD26" s="68" t="s">
        <v>210</v>
      </c>
      <c r="AL26" s="68" t="s">
        <v>269</v>
      </c>
      <c r="AM26" s="68" t="s">
        <v>270</v>
      </c>
    </row>
    <row r="28" spans="1:42">
      <c r="AC28" s="68" t="s">
        <v>133</v>
      </c>
      <c r="AD28" s="68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7DB50-AB92-4A10-8716-B2E2FC07F4E6}">
  <dimension ref="A1:AV28"/>
  <sheetViews>
    <sheetView workbookViewId="0"/>
  </sheetViews>
  <sheetFormatPr defaultRowHeight="15"/>
  <sheetData>
    <row r="1" spans="1:48">
      <c r="A1" s="68" t="s">
        <v>135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105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106</v>
      </c>
      <c r="E4" s="68" t="s">
        <v>107</v>
      </c>
      <c r="F4" s="68" t="s">
        <v>51</v>
      </c>
      <c r="G4" s="68" t="s">
        <v>25</v>
      </c>
      <c r="H4" s="68" t="s">
        <v>108</v>
      </c>
    </row>
    <row r="5" spans="1:48">
      <c r="A5" s="68" t="s">
        <v>7</v>
      </c>
      <c r="C5" s="68" t="s">
        <v>10</v>
      </c>
      <c r="D5" s="68" t="s">
        <v>109</v>
      </c>
      <c r="E5" s="68" t="s">
        <v>110</v>
      </c>
      <c r="F5" s="68" t="s">
        <v>52</v>
      </c>
      <c r="G5" s="68" t="s">
        <v>25</v>
      </c>
      <c r="H5" s="68" t="s">
        <v>108</v>
      </c>
      <c r="I5" s="68" t="s">
        <v>111</v>
      </c>
    </row>
    <row r="6" spans="1:48">
      <c r="A6" s="68" t="s">
        <v>7</v>
      </c>
      <c r="C6" s="68" t="s">
        <v>41</v>
      </c>
      <c r="D6" s="68" t="s">
        <v>112</v>
      </c>
      <c r="E6" s="68" t="s">
        <v>113</v>
      </c>
      <c r="F6" s="68" t="s">
        <v>52</v>
      </c>
      <c r="G6" s="68" t="s">
        <v>25</v>
      </c>
      <c r="H6" s="68" t="s">
        <v>108</v>
      </c>
      <c r="I6" s="68" t="s">
        <v>114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115</v>
      </c>
    </row>
    <row r="12" spans="1:48">
      <c r="A12" s="68" t="s">
        <v>7</v>
      </c>
      <c r="C12" s="68" t="s">
        <v>28</v>
      </c>
      <c r="E12" s="68" t="s">
        <v>116</v>
      </c>
    </row>
    <row r="13" spans="1:48">
      <c r="A13" s="68" t="s">
        <v>7</v>
      </c>
      <c r="C13" s="68" t="s">
        <v>42</v>
      </c>
      <c r="E13" s="68" t="s">
        <v>117</v>
      </c>
    </row>
    <row r="14" spans="1:48">
      <c r="A14" s="68" t="s">
        <v>7</v>
      </c>
      <c r="C14" s="68" t="s">
        <v>39</v>
      </c>
      <c r="E14" s="68" t="s">
        <v>118</v>
      </c>
    </row>
    <row r="15" spans="1:48">
      <c r="A15" s="68" t="s">
        <v>7</v>
      </c>
      <c r="C15" s="68" t="s">
        <v>43</v>
      </c>
      <c r="E15" s="68" t="s">
        <v>119</v>
      </c>
    </row>
    <row r="16" spans="1:48">
      <c r="A16" s="68" t="s">
        <v>7</v>
      </c>
      <c r="C16" s="68" t="s">
        <v>44</v>
      </c>
      <c r="E16" s="68" t="s">
        <v>120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121</v>
      </c>
      <c r="C24" s="68" t="s">
        <v>48</v>
      </c>
      <c r="E24" s="68" t="s">
        <v>122</v>
      </c>
      <c r="K24" s="68" t="s">
        <v>123</v>
      </c>
      <c r="L24" s="68" t="s">
        <v>124</v>
      </c>
      <c r="M24" s="68" t="s">
        <v>152</v>
      </c>
      <c r="N24" s="68" t="s">
        <v>153</v>
      </c>
      <c r="O24" s="68" t="s">
        <v>154</v>
      </c>
      <c r="P24" s="68" t="s">
        <v>155</v>
      </c>
      <c r="Q24" s="68" t="s">
        <v>156</v>
      </c>
      <c r="R24" s="68" t="s">
        <v>157</v>
      </c>
      <c r="S24" s="68" t="s">
        <v>266</v>
      </c>
      <c r="T24" s="68" t="s">
        <v>158</v>
      </c>
      <c r="U24" s="68" t="s">
        <v>159</v>
      </c>
      <c r="V24" s="68" t="s">
        <v>160</v>
      </c>
      <c r="W24" s="68" t="s">
        <v>125</v>
      </c>
      <c r="X24" s="68" t="s">
        <v>161</v>
      </c>
      <c r="Y24" s="68" t="s">
        <v>162</v>
      </c>
      <c r="Z24" s="68" t="s">
        <v>163</v>
      </c>
      <c r="AA24" s="68" t="s">
        <v>164</v>
      </c>
      <c r="AB24" s="68" t="s">
        <v>165</v>
      </c>
      <c r="AC24" s="68" t="s">
        <v>126</v>
      </c>
      <c r="AD24" s="68" t="s">
        <v>166</v>
      </c>
      <c r="AE24" s="68" t="s">
        <v>167</v>
      </c>
      <c r="AF24" s="68" t="s">
        <v>166</v>
      </c>
      <c r="AG24" s="68" t="s">
        <v>95</v>
      </c>
      <c r="AH24" s="68" t="s">
        <v>168</v>
      </c>
      <c r="AJ24" s="68" t="s">
        <v>96</v>
      </c>
      <c r="AK24" s="68" t="s">
        <v>161</v>
      </c>
      <c r="AL24" s="68" t="s">
        <v>162</v>
      </c>
      <c r="AM24" s="68" t="s">
        <v>169</v>
      </c>
      <c r="AN24" s="68" t="s">
        <v>170</v>
      </c>
      <c r="AO24" s="68" t="s">
        <v>171</v>
      </c>
      <c r="AP24" s="68" t="s">
        <v>172</v>
      </c>
    </row>
    <row r="25" spans="1:42">
      <c r="B25" s="68" t="s">
        <v>127</v>
      </c>
      <c r="C25" s="68" t="s">
        <v>49</v>
      </c>
      <c r="E25" s="68" t="s">
        <v>128</v>
      </c>
      <c r="M25" s="68" t="s">
        <v>173</v>
      </c>
      <c r="N25" s="68" t="s">
        <v>174</v>
      </c>
      <c r="O25" s="68" t="s">
        <v>175</v>
      </c>
      <c r="Q25" s="68" t="s">
        <v>177</v>
      </c>
      <c r="R25" s="68" t="s">
        <v>178</v>
      </c>
      <c r="T25" s="68" t="s">
        <v>183</v>
      </c>
      <c r="U25" s="68" t="s">
        <v>179</v>
      </c>
      <c r="X25" s="68" t="s">
        <v>183</v>
      </c>
      <c r="Y25" s="68" t="s">
        <v>184</v>
      </c>
      <c r="Z25" s="68" t="s">
        <v>185</v>
      </c>
      <c r="AA25" s="68" t="s">
        <v>186</v>
      </c>
      <c r="AB25" s="68" t="s">
        <v>187</v>
      </c>
      <c r="AC25" s="68" t="s">
        <v>129</v>
      </c>
      <c r="AD25" s="68" t="s">
        <v>188</v>
      </c>
      <c r="AH25" s="68" t="s">
        <v>190</v>
      </c>
      <c r="AL25" s="68" t="s">
        <v>267</v>
      </c>
      <c r="AM25" s="68" t="s">
        <v>268</v>
      </c>
    </row>
    <row r="26" spans="1:42">
      <c r="B26" s="68" t="s">
        <v>130</v>
      </c>
      <c r="C26" s="68" t="s">
        <v>50</v>
      </c>
      <c r="E26" s="68" t="s">
        <v>131</v>
      </c>
      <c r="M26" s="68" t="s">
        <v>195</v>
      </c>
      <c r="N26" s="68" t="s">
        <v>196</v>
      </c>
      <c r="O26" s="68" t="s">
        <v>197</v>
      </c>
      <c r="Q26" s="68" t="s">
        <v>199</v>
      </c>
      <c r="R26" s="68" t="s">
        <v>200</v>
      </c>
      <c r="T26" s="68" t="s">
        <v>205</v>
      </c>
      <c r="U26" s="68" t="s">
        <v>201</v>
      </c>
      <c r="X26" s="68" t="s">
        <v>205</v>
      </c>
      <c r="Y26" s="68" t="s">
        <v>206</v>
      </c>
      <c r="Z26" s="68" t="s">
        <v>207</v>
      </c>
      <c r="AA26" s="68" t="s">
        <v>208</v>
      </c>
      <c r="AB26" s="68" t="s">
        <v>209</v>
      </c>
      <c r="AC26" s="68" t="s">
        <v>132</v>
      </c>
      <c r="AD26" s="68" t="s">
        <v>210</v>
      </c>
      <c r="AL26" s="68" t="s">
        <v>269</v>
      </c>
      <c r="AM26" s="68" t="s">
        <v>270</v>
      </c>
    </row>
    <row r="28" spans="1:42">
      <c r="AC28" s="68" t="s">
        <v>133</v>
      </c>
      <c r="AD28" s="68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CC696-9AB2-429E-8477-0C5870C35C64}">
  <dimension ref="A1:E13"/>
  <sheetViews>
    <sheetView workbookViewId="0"/>
  </sheetViews>
  <sheetFormatPr defaultRowHeight="15"/>
  <sheetData>
    <row r="1" spans="1:5">
      <c r="A1" s="68" t="s">
        <v>138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274</v>
      </c>
    </row>
    <row r="4" spans="1:5">
      <c r="A4" s="68" t="s">
        <v>0</v>
      </c>
      <c r="B4" s="68" t="s">
        <v>6</v>
      </c>
      <c r="C4" s="68" t="s">
        <v>275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2025-01-04T13:20:49Z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