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F:\YUENFUN\XLS\SHS MONTHLY REPORT\2024\"/>
    </mc:Choice>
  </mc:AlternateContent>
  <xr:revisionPtr revIDLastSave="0" documentId="8_{44FDA601-9A3C-44C9-9354-0DEA9ECB824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Customer Code" sheetId="89" r:id="rId3"/>
    <sheet name="Sheet1" sheetId="96" state="veryHidden" r:id="rId4"/>
    <sheet name="Sheet2" sheetId="97" state="veryHidden" r:id="rId5"/>
    <sheet name="Sheet3" sheetId="98" state="veryHidden" r:id="rId6"/>
    <sheet name="Sheet4" sheetId="99" state="veryHidden" r:id="rId7"/>
    <sheet name="Sheet5" sheetId="102" state="veryHidden" r:id="rId8"/>
    <sheet name="Sheet6" sheetId="103" state="veryHidden" r:id="rId9"/>
  </sheets>
  <definedNames>
    <definedName name="_xlnm._FilterDatabase" localSheetId="1" hidden="1">Data!$K$23:$AB$29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24" i="2" l="1"/>
  <c r="AK39" i="2"/>
  <c r="AJ39" i="2"/>
  <c r="AI39" i="2"/>
  <c r="O39" i="2"/>
  <c r="L39" i="2"/>
  <c r="K39" i="2"/>
  <c r="AK38" i="2"/>
  <c r="AJ38" i="2"/>
  <c r="AI38" i="2"/>
  <c r="O38" i="2"/>
  <c r="L38" i="2"/>
  <c r="K38" i="2"/>
  <c r="AK37" i="2"/>
  <c r="AJ37" i="2"/>
  <c r="AI37" i="2"/>
  <c r="O37" i="2"/>
  <c r="L37" i="2"/>
  <c r="K37" i="2"/>
  <c r="AK36" i="2"/>
  <c r="AJ36" i="2"/>
  <c r="AI36" i="2"/>
  <c r="O36" i="2"/>
  <c r="L36" i="2"/>
  <c r="K36" i="2"/>
  <c r="AK35" i="2"/>
  <c r="AJ35" i="2"/>
  <c r="AI35" i="2"/>
  <c r="O35" i="2"/>
  <c r="L35" i="2"/>
  <c r="K35" i="2"/>
  <c r="AK34" i="2"/>
  <c r="AJ34" i="2"/>
  <c r="AI34" i="2"/>
  <c r="O34" i="2"/>
  <c r="L34" i="2"/>
  <c r="K34" i="2"/>
  <c r="AK33" i="2"/>
  <c r="AJ33" i="2"/>
  <c r="AI33" i="2"/>
  <c r="O33" i="2"/>
  <c r="L33" i="2"/>
  <c r="K33" i="2"/>
  <c r="AD32" i="2"/>
  <c r="AC32" i="2"/>
  <c r="AB32" i="2"/>
  <c r="AA32" i="2"/>
  <c r="Z32" i="2"/>
  <c r="Y32" i="2"/>
  <c r="V32" i="2"/>
  <c r="T32" i="2"/>
  <c r="S32" i="2"/>
  <c r="R32" i="2"/>
  <c r="O32" i="2"/>
  <c r="L32" i="2"/>
  <c r="K32" i="2"/>
  <c r="B32" i="2" s="1"/>
  <c r="E32" i="2"/>
  <c r="AD31" i="2"/>
  <c r="AC31" i="2"/>
  <c r="AB31" i="2"/>
  <c r="AA31" i="2"/>
  <c r="Z31" i="2"/>
  <c r="Y31" i="2"/>
  <c r="V31" i="2"/>
  <c r="T31" i="2"/>
  <c r="S31" i="2"/>
  <c r="R31" i="2"/>
  <c r="O31" i="2"/>
  <c r="L31" i="2"/>
  <c r="K31" i="2"/>
  <c r="B31" i="2" s="1"/>
  <c r="E31" i="2"/>
  <c r="AK30" i="2"/>
  <c r="AJ30" i="2"/>
  <c r="AI30" i="2"/>
  <c r="AH30" i="2"/>
  <c r="AG30" i="2"/>
  <c r="AD30" i="2"/>
  <c r="AA30" i="2"/>
  <c r="Z30" i="2"/>
  <c r="Y30" i="2"/>
  <c r="X30" i="2"/>
  <c r="T30" i="2"/>
  <c r="S30" i="2"/>
  <c r="R30" i="2"/>
  <c r="P30" i="2"/>
  <c r="O30" i="2"/>
  <c r="L30" i="2"/>
  <c r="K30" i="2"/>
  <c r="B30" i="2" s="1"/>
  <c r="E30" i="2"/>
  <c r="E24" i="2" l="1"/>
  <c r="K24" i="2"/>
  <c r="L24" i="2"/>
  <c r="O24" i="2"/>
  <c r="P24" i="2"/>
  <c r="R24" i="2"/>
  <c r="S24" i="2"/>
  <c r="T24" i="2"/>
  <c r="U24" i="2"/>
  <c r="X24" i="2"/>
  <c r="Y24" i="2"/>
  <c r="Z24" i="2"/>
  <c r="AA24" i="2"/>
  <c r="AD24" i="2"/>
  <c r="AG24" i="2"/>
  <c r="AH24" i="2"/>
  <c r="E25" i="2"/>
  <c r="K25" i="2"/>
  <c r="L25" i="2"/>
  <c r="O25" i="2"/>
  <c r="P25" i="2"/>
  <c r="R25" i="2"/>
  <c r="S25" i="2"/>
  <c r="T25" i="2"/>
  <c r="U25" i="2"/>
  <c r="X25" i="2"/>
  <c r="Y25" i="2"/>
  <c r="Z25" i="2"/>
  <c r="AA25" i="2"/>
  <c r="AD25" i="2"/>
  <c r="AG25" i="2"/>
  <c r="AH25" i="2"/>
  <c r="AL25" i="2"/>
  <c r="E26" i="2"/>
  <c r="K26" i="2"/>
  <c r="L26" i="2"/>
  <c r="O26" i="2"/>
  <c r="P26" i="2"/>
  <c r="R26" i="2"/>
  <c r="S26" i="2"/>
  <c r="T26" i="2"/>
  <c r="U26" i="2"/>
  <c r="X26" i="2"/>
  <c r="Y26" i="2"/>
  <c r="Z26" i="2"/>
  <c r="AA26" i="2"/>
  <c r="AD26" i="2"/>
  <c r="AG26" i="2"/>
  <c r="AH26" i="2"/>
  <c r="AI26" i="2"/>
  <c r="AJ26" i="2"/>
  <c r="AK26" i="2"/>
  <c r="E27" i="2"/>
  <c r="K27" i="2"/>
  <c r="L27" i="2"/>
  <c r="O27" i="2"/>
  <c r="P27" i="2"/>
  <c r="R27" i="2"/>
  <c r="S27" i="2"/>
  <c r="T27" i="2"/>
  <c r="U27" i="2"/>
  <c r="X27" i="2"/>
  <c r="Y27" i="2"/>
  <c r="Z27" i="2"/>
  <c r="AA27" i="2"/>
  <c r="AD27" i="2"/>
  <c r="AG27" i="2"/>
  <c r="AH27" i="2"/>
  <c r="AL27" i="2"/>
  <c r="E28" i="2"/>
  <c r="K28" i="2"/>
  <c r="L28" i="2"/>
  <c r="M28" i="2"/>
  <c r="N28" i="2"/>
  <c r="O28" i="2"/>
  <c r="P28" i="2"/>
  <c r="Q28" i="2"/>
  <c r="S28" i="2"/>
  <c r="T28" i="2"/>
  <c r="V28" i="2"/>
  <c r="W28" i="2"/>
  <c r="X28" i="2"/>
  <c r="Y28" i="2"/>
  <c r="Z28" i="2"/>
  <c r="AA28" i="2"/>
  <c r="E29" i="2"/>
  <c r="K29" i="2"/>
  <c r="L29" i="2"/>
  <c r="M29" i="2"/>
  <c r="N29" i="2"/>
  <c r="O29" i="2"/>
  <c r="P29" i="2"/>
  <c r="Q29" i="2"/>
  <c r="S29" i="2"/>
  <c r="T29" i="2"/>
  <c r="V29" i="2"/>
  <c r="W29" i="2"/>
  <c r="X29" i="2"/>
  <c r="Y29" i="2"/>
  <c r="Z29" i="2"/>
  <c r="AA29" i="2"/>
  <c r="D5" i="1"/>
  <c r="B27" i="2"/>
  <c r="B8" i="89"/>
  <c r="B7" i="89"/>
  <c r="E13" i="2"/>
  <c r="E12" i="2"/>
  <c r="H6" i="2"/>
  <c r="H5" i="2"/>
  <c r="H4" i="2"/>
  <c r="E2" i="2"/>
  <c r="D30" i="1"/>
  <c r="D29" i="1"/>
  <c r="D14" i="1"/>
  <c r="D13" i="1"/>
  <c r="C12" i="1"/>
  <c r="E15" i="2" s="1"/>
  <c r="C11" i="1"/>
  <c r="E14" i="2" s="1"/>
  <c r="C10" i="1"/>
  <c r="C5" i="1"/>
  <c r="C4" i="1"/>
  <c r="C3" i="1"/>
  <c r="AB29" i="2" l="1"/>
  <c r="AB28" i="2"/>
  <c r="B26" i="2"/>
  <c r="B24" i="2"/>
  <c r="B25" i="2"/>
  <c r="C9" i="1"/>
  <c r="E11" i="2" s="1"/>
  <c r="C8" i="1"/>
  <c r="C13" i="1"/>
  <c r="E16" i="2" s="1"/>
  <c r="D6" i="2" l="1"/>
  <c r="D5" i="2"/>
  <c r="I6" i="2"/>
  <c r="I5" i="2"/>
  <c r="D4" i="2"/>
  <c r="E4" i="2" s="1"/>
  <c r="E5" i="2" l="1"/>
  <c r="B28" i="2"/>
  <c r="E6" i="2"/>
  <c r="B29" i="2" l="1"/>
</calcChain>
</file>

<file path=xl/sharedStrings.xml><?xml version="1.0" encoding="utf-8"?>
<sst xmlns="http://schemas.openxmlformats.org/spreadsheetml/2006/main" count="1088" uniqueCount="335">
  <si>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</si>
  <si>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</si>
  <si>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</si>
  <si>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</si>
  <si>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</si>
  <si>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</si>
  <si>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</si>
  <si>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</si>
  <si>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</si>
  <si>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</si>
  <si>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</si>
  <si>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</si>
  <si>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</si>
  <si>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</si>
  <si>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</si>
  <si>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</si>
  <si>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</si>
  <si>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</si>
  <si>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</si>
  <si>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</si>
  <si>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</si>
  <si>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</si>
  <si>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</si>
  <si>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</si>
  <si>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</si>
  <si>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</si>
  <si>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</si>
  <si>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</si>
  <si>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</si>
  <si>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</si>
  <si>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</si>
  <si>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</si>
  <si>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Cust Pur No</t>
  </si>
  <si>
    <t>Items</t>
  </si>
  <si>
    <t>Institution</t>
  </si>
  <si>
    <t>MSENR</t>
  </si>
  <si>
    <t>Script3</t>
  </si>
  <si>
    <t>ENR</t>
  </si>
  <si>
    <t>PRODTYPE</t>
  </si>
  <si>
    <t>BPCODE</t>
  </si>
  <si>
    <t>SINGHEALTH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</si>
  <si>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</si>
  <si>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</si>
  <si>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</si>
  <si>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</si>
  <si>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</si>
  <si>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</si>
  <si>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</si>
  <si>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</si>
  <si>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Unit Price</t>
  </si>
  <si>
    <t>Total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</si>
  <si>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99,100,101,102,103,104,105,106,107,108,109,110,111.112,113,114,115,116,117,123</t>
  </si>
  <si>
    <t>SHS</t>
  </si>
  <si>
    <t>Original Code  - before Mar 2020</t>
  </si>
  <si>
    <t>Month</t>
  </si>
  <si>
    <t>Year</t>
  </si>
  <si>
    <t>PCN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</si>
  <si>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</si>
  <si>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</si>
  <si>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</si>
  <si>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</si>
  <si>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</si>
  <si>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</si>
  <si>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</si>
  <si>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</si>
  <si>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</si>
  <si>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</si>
  <si>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</si>
  <si>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</si>
  <si>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</si>
  <si>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</si>
  <si>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</si>
  <si>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>UIC</t>
  </si>
  <si>
    <t xml:space="preserve"> </t>
  </si>
  <si>
    <t>Microsoft</t>
  </si>
  <si>
    <t>Singhealth</t>
  </si>
  <si>
    <t>Auto+Hide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</si>
  <si>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</si>
  <si>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</si>
  <si>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</si>
  <si>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</si>
  <si>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"</t>
  </si>
  <si>
    <t>="'MS'"</t>
  </si>
  <si>
    <t>=$D$13&amp;$D$14</t>
  </si>
  <si>
    <t>="'CI1077-SGD', 'CI1136-SGD', 'CI1137-SGD', 'CI1139-SGD', 'CI1146-SGD', 'CI1185-SGD', 'CI1190-SGD','CI1209-SGD','CI1232-SGD','CI1256-SGD','CN0015-SGD','CE0080-SGD','CS0084-SGD',"</t>
  </si>
  <si>
    <t>="'CS0085-SGD','CI1238-SGD','CI1190-SGD','CS0086-SGD','CS0507-SGD','CS0507-SGD','CI1261-SGD','CS0085-SGD','CC0128-SGD','CS0222-SGD','CS0226-SGD','CS0653-SGD','CI1277-SGD','CB0059-SGD''CS0678-SGD','CS0653-SGD','CS0276-SGD','CS0200-SGD'"</t>
  </si>
  <si>
    <t>="'CS0085-SGD','CS0086-SGD','CS0507-SGD','CS0507-SGD','CI1261-SGD','CS0085-SGD','CC0128-SGD','CS0222-SGD','CS0226-SGD','CS0653-SGD','CI1277-SGD'"</t>
  </si>
  <si>
    <t>Auto+Hide+HideSheet+Formulas=Sheet1,Sheet2+FormulasOnly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</si>
  <si>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</si>
  <si>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</si>
  <si>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</si>
  <si>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</si>
  <si>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</si>
  <si>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</si>
  <si>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</si>
  <si>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</si>
  <si>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</si>
  <si>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</si>
  <si>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</si>
  <si>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</si>
  <si>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</si>
  <si>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</si>
  <si>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</si>
  <si>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</si>
  <si>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</si>
  <si>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</si>
  <si>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</si>
  <si>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</si>
  <si>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</si>
  <si>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</si>
  <si>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</si>
  <si>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</si>
  <si>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</si>
  <si>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</si>
  <si>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</si>
  <si>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</si>
  <si>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</si>
  <si>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</si>
  <si>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</si>
  <si>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</si>
  <si>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</si>
  <si>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</si>
  <si>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</si>
  <si>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</si>
  <si>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</si>
  <si>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</si>
  <si>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</si>
  <si>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</si>
  <si>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</si>
  <si>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</si>
  <si>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</si>
  <si>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</si>
  <si>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</si>
  <si>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</si>
  <si>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</si>
  <si>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</si>
  <si>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</si>
  <si>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</si>
  <si>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</si>
  <si>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</si>
  <si>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</si>
  <si>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</si>
  <si>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</si>
  <si>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</si>
  <si>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</si>
  <si>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</si>
  <si>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=IFERROR(NF($E25,"LINETOTAL"),"-")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</si>
  <si>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</si>
  <si>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</si>
  <si>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</si>
  <si>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</si>
  <si>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</si>
  <si>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</si>
  <si>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</si>
  <si>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</si>
  <si>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</si>
  <si>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</si>
  <si>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</si>
  <si>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</si>
  <si>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</si>
  <si>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=IFERROR(NF($E26,"ADDRESS2"),"-")</t>
  </si>
  <si>
    <t>=IFERROR(NF($E26,"U_PODATE"),"-")</t>
  </si>
  <si>
    <t>=IFERROR(NF($E26,"U_PONO"),"-")</t>
  </si>
  <si>
    <t>=IFERROR(NF($E26,"LINETOTAL"),"-")</t>
  </si>
  <si>
    <t>=SUBTOTAL(9,AB24:AB27)</t>
  </si>
  <si>
    <t>Auto+Hide+Values+Formulas=Sheet3,Sheet4+FormulasOnly</t>
  </si>
  <si>
    <t>Auto</t>
  </si>
  <si>
    <t>Auto+Hide+HideSheet+Formulas=Sheet5,Sheet1,Sheet2</t>
  </si>
  <si>
    <t>Auto+Hide+HideSheet+Formulas=Sheet5,Sheet1,Sheet2+FormulasOnly</t>
  </si>
  <si>
    <t>Auto+Hide+Values+Formulas=Sheet6,Sheet3,Sheet4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</si>
  <si>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</si>
  <si>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</si>
  <si>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</si>
  <si>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</si>
  <si>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</si>
  <si>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</si>
  <si>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</si>
  <si>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</si>
  <si>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</si>
  <si>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</si>
  <si>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</si>
  <si>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</si>
  <si>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</si>
  <si>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</si>
  <si>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</si>
  <si>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</si>
  <si>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</si>
  <si>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=IFERROR(NF($E26,"U_BPurDisc"),"-")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</si>
  <si>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</si>
  <si>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</si>
  <si>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</si>
  <si>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</si>
  <si>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</si>
  <si>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</si>
  <si>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</si>
  <si>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=IFERROR(NF($E27,"DOCNUM"),"-")</t>
  </si>
  <si>
    <t>=IFERROR(NF($E27,"DOCDATE"),"-")</t>
  </si>
  <si>
    <t>=IFERROR(NF($E27,"U_MSENR"),"-")</t>
  </si>
  <si>
    <t>=IFERROR(NF($E27,"CARDCODE"),"-")</t>
  </si>
  <si>
    <t>=IFERROR(NF($E27,"CARDNAME"),"-")</t>
  </si>
  <si>
    <t>=IFERROR(NF($E27,"ITEMCODE"),"-")</t>
  </si>
  <si>
    <t>=IFERROR(NF($E27,"U_CUSTREF"),"-")</t>
  </si>
  <si>
    <t>=IFERROR(NF($E27,"ITEMNAME"),"-")</t>
  </si>
  <si>
    <t>=IFERROR(NF($E27,"MEMO"),"-")</t>
  </si>
  <si>
    <t>=IFERROR(NF($E27,"QUANTITY"),"-")</t>
  </si>
  <si>
    <t>=IFERROR(NF($E27,"ADDRESS2"),"-")</t>
  </si>
  <si>
    <t>=IFERROR(NF($E27,"U_PONO"),"-")</t>
  </si>
  <si>
    <t>=IFERROR(NF($E27,"LINETOTAL"),"-")</t>
  </si>
  <si>
    <t>=IF(K28="","Hide","Show")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</si>
  <si>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</si>
  <si>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</si>
  <si>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</si>
  <si>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</si>
  <si>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</si>
  <si>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=IFERROR(NF($E28,"ITEMCODE"),"-")</t>
  </si>
  <si>
    <t>=IFERROR(NF($E28,"U_CUSTREF"),"-")</t>
  </si>
  <si>
    <t>=IFERROR(NF($E28,"ITEMNAME"),"-")</t>
  </si>
  <si>
    <t>=IFERROR(NF($E28,"MEMO"),"-")</t>
  </si>
  <si>
    <t>=IFERROR(NF($E28,"QUANTITY"),"-")</t>
  </si>
  <si>
    <t>=IFERROR(NF($E28,"ADDRESS2"),"-")</t>
  </si>
  <si>
    <t>=IFERROR(NF($E28,"U_PONO"),"-")</t>
  </si>
  <si>
    <t>=IFERROR(NF($E28,"LINETOTAL"),"-")</t>
  </si>
  <si>
    <t>Auto+Hide+Values+Formulas=Sheet6,Sheet3,Sheet4+FormulasOnly</t>
  </si>
  <si>
    <t>PO NO</t>
  </si>
  <si>
    <t>=IFERROR(NF($E24,"U_PONO"),"-")</t>
  </si>
  <si>
    <t>=SUM(N24-V24)</t>
  </si>
  <si>
    <t>=IFERROR(AD24/AB24,0)</t>
  </si>
  <si>
    <t>=IFERROR(AC25/W25,0)</t>
  </si>
  <si>
    <t>=IFERROR(AC26/W26,0)</t>
  </si>
  <si>
    <t>=SUBTOTAL(9,AC24:AC27)</t>
  </si>
  <si>
    <t>=SUM(N25-V25)</t>
  </si>
  <si>
    <t>=IFERROR(AD25/AB25,0)</t>
  </si>
  <si>
    <t>=SUM(N26-V26)</t>
  </si>
  <si>
    <t>=IFERROR(AD26/AB26,0)</t>
  </si>
  <si>
    <t>=MONTH(N27)</t>
  </si>
  <si>
    <t>=YEAR(N27)</t>
  </si>
  <si>
    <t>=IFERROR(NF($E27,"U_MSPCN"),"-")</t>
  </si>
  <si>
    <t>=IFERROR(NF($E27,"U_PODate"),"-")</t>
  </si>
  <si>
    <t>=IFERROR(NF($E27,"DOCdate"),"-")</t>
  </si>
  <si>
    <t>=SUM(N27-V27)</t>
  </si>
  <si>
    <t>=IFERROR(AD27/AB27,0)</t>
  </si>
  <si>
    <t>=IFERROR(NF($E27,"U_BPurDisc"),"-")</t>
  </si>
  <si>
    <t>=IFERROR(NF($E27,"ItemCode"),"-")</t>
  </si>
  <si>
    <t>=IFERROR(NF($E27,"ItemName"),"-")</t>
  </si>
  <si>
    <t>=IFERROR(NF($E27,"U_SWSub"),"-")</t>
  </si>
  <si>
    <t>=IFERROR(NF($E27,"U_LicComDt"),"-")</t>
  </si>
  <si>
    <t>=IFERROR(NF($E27,"U_LicEndDt"),"-")</t>
  </si>
  <si>
    <t>=IFERROR(NF($E27,"Comments"),"-")</t>
  </si>
  <si>
    <t>=MONTH(N28)</t>
  </si>
  <si>
    <t>=YEAR(N28)</t>
  </si>
  <si>
    <t>=IFERROR(NF($E28,"U_MSPCN"),"-")</t>
  </si>
  <si>
    <t>=IFERROR(NF($E28,"U_PODate"),"-")</t>
  </si>
  <si>
    <t>=IFERROR(NF($E28,"DOCdate"),"-")</t>
  </si>
  <si>
    <t>=SUM(N28-V28)</t>
  </si>
  <si>
    <t>=IFERROR(AD28/AB28,0)</t>
  </si>
  <si>
    <t>=IFERROR(NF($E28,"U_BPurDisc"),"-")</t>
  </si>
  <si>
    <t>=IFERROR(NF($E28,"ItemCode"),"-")</t>
  </si>
  <si>
    <t>=IFERROR(NF($E28,"ItemName"),"-")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</si>
  <si>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</si>
  <si>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</si>
  <si>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</si>
  <si>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</si>
  <si>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=IF(K29="","Hide","Show")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</si>
  <si>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</si>
  <si>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</si>
  <si>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</si>
  <si>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</si>
  <si>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</si>
  <si>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=IFERROR(NF($E29,"U_CUSTREF"),"-")</t>
  </si>
  <si>
    <t>=IFERROR(NF($E29,"U_PONO"),"-")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</si>
  <si>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</si>
  <si>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</si>
  <si>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</si>
  <si>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</si>
  <si>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=IFERROR(NF($E29,"LINETOTAL"),"-")</t>
  </si>
  <si>
    <t>=IFERROR(NF($E29,"ADDRESS2"),"-")</t>
  </si>
  <si>
    <t>=IF(K30="","Hide","Show")</t>
  </si>
  <si>
    <t>=IFERROR(NF($E30,"DOCNUM"),"-")</t>
  </si>
  <si>
    <t>=IFERROR(NF($E30,"DOCDATE"),"-")</t>
  </si>
  <si>
    <t>=IFERROR(NF($E30,"U_MSENR"),"-")</t>
  </si>
  <si>
    <t>=IFERROR(NF($E30,"CARDCODE"),"-")</t>
  </si>
  <si>
    <t>=IFERROR(NF($E30,"CARDNAME"),"-")</t>
  </si>
  <si>
    <t>=IFERROR(NF($E30,"U_CUSTREF"),"-")</t>
  </si>
  <si>
    <t>=IFERROR(NF($E30,"U_PONO"),"-")</t>
  </si>
  <si>
    <t>=IFERROR(NF($E30,"ITEMCODE"),"-")</t>
  </si>
  <si>
    <t>=IFERROR(NF($E30,"ITEMNAME"),"-")</t>
  </si>
  <si>
    <t>=IFERROR(NF($E30,"MEMO"),"-")</t>
  </si>
  <si>
    <t>=IFERROR(NF($E30,"QUANTITY"),"-")</t>
  </si>
  <si>
    <t>=IFERROR(NF($E30,"LINETOTAL"),"-")</t>
  </si>
  <si>
    <t>=IFERROR(NF($E30,"ADDRESS2"),"-")</t>
  </si>
  <si>
    <t>="01/10/2024"</t>
  </si>
  <si>
    <t>="31/10/2024"</t>
  </si>
  <si>
    <t>="""UICACS"","""",""SQL="",""2=DOCNUM"",""33036811"",""14=CUSTREF"",""6724001145"",""14=U_CUSTREF"",""6724001145"",""15=DOCDATE"",""24/10/2024"",""15=TAXDATE"",""24/10/2024"",""14=CARDCODE"",""CI1256-SGD"",""14=CARDNAME"",""SINGAPORE HEALTH SERVICES PTE LTD"",""14=ITEMCODE"",""MS6VC-01288GLP"","&amp;"""14=ITEMNAME"",""MS WIN REMOTE DESKTOP SERVICES CAL SLNG LSA UCAL"",""10=QUANTITY"",""34.000000"",""14=U_PONO"",""953309"",""15=U_PODATE"",""23/10/2024"",""10=U_TLINTCOS"",""0.000000"",""2=SLPCODE"",""132"",""14=SLPNAME"",""E0001-CS"",""14=MEMO"",""WENDY KUM CHIOU SZE"",""14=CONTACTNAME"&amp;""",""FINANCE DEPARTMENT"",""10=LINETOTAL"",""7402.480000"",""14=U_ENR"","""",""14=U_MSENR"",""S7138270"",""14=U_MSPCN"",""A8AA53F5"",""14=ADDRESS2"",""MARTIN LAI MING SIONG_x000D_SINGAPORE HEALTH SERVICE PTE LTD 168 JALAN BUKIT MERAH SURBANA ONE, #16-01 SINGAPORE 150168_x000D_MARTIN LAI M"&amp;"ING SIONG_x000D_TEL: 98183715_x000D_FAX: _x000D_EMAIL: martin.lai@synapxe.sg"""</t>
  </si>
  <si>
    <t>="""UICACS"","""",""SQL="",""2=DOCNUM"",""33036811"",""14=CUSTREF"",""6724001145"",""14=U_CUSTREF"",""6724001145"",""15=DOCDATE"",""24/10/2024"",""15=TAXDATE"",""24/10/2024"",""14=CARDCODE"",""CI1256-SGD"",""14=CARDNAME"",""SINGAPORE HEALTH SERVICES PTE LTD"",""14=ITEMCODE"",""MS9EA-00267GLP"","&amp;"""14=ITEMNAME"",""MS WIN SERVER DC CORE SLNG LSA 2L"",""10=QUANTITY"",""192.000000"",""14=U_PONO"",""953309"",""15=U_PODATE"",""23/10/2024"",""10=U_TLINTCOS"",""0.000000"",""2=SLPCODE"",""132"",""14=SLPNAME"",""E0001-CS"",""14=MEMO"",""WENDY KUM CHIOU SZE"",""14=CONTACTNAME"",""FINANCE DEP"&amp;"ARTMENT"",""10=LINETOTAL"",""221518.080000"",""14=U_ENR"","""",""14=U_MSENR"",""S7138270"",""14=U_MSPCN"",""A8AA53F5"",""14=ADDRESS2"",""MARTIN LAI MING SIONG_x000D_SINGAPORE HEALTH SERVICE PTE LTD 168 JALAN BUKIT MERAH SURBANA ONE, #16-01 SINGAPORE 150168_x000D_MARTIN LAI MING SIONG_x000D_TE"&amp;"L: 98183715_x000D_FAX: _x000D_EMAIL: martin.lai@synapxe.sg"""</t>
  </si>
  <si>
    <t>="""UICACS"","""",""SQL="",""2=DOCNUM"",""33036812"",""14=CUSTREF"",""6724001132"",""14=U_CUSTREF"",""6724001132"",""15=DOCDATE"",""24/10/2024"",""15=TAXDATE"",""24/10/2024"",""14=CARDCODE"",""CI1256-SGD"",""14=CARDNAME"",""SINGAPORE HEALTH SERVICES PTE LTD"",""14=ITEMCODE"",""MSEP2-27585GLP"","&amp;"""14=ITEMNAME"",""MS PROJECT PROFESSIONAL 2024 SLNG 1 SERVER CAL"",""10=QUANTITY"",""1.000000"",""14=U_PONO"",""953285"",""15=U_PODATE"",""22/10/2024"",""10=U_TLINTCOS"",""0.000000"",""2=SLPCODE"",""132"",""14=SLPNAME"",""E0001-CS"",""14=MEMO"",""WENDY KUM CHIOU SZE"",""14=CONTACTNAME"","""&amp;"FINANCE DEPARTMENT"",""10=LINETOTAL"",""984.940000"",""14=U_ENR"","""",""14=U_MSENR"",""S7138270"",""14=U_MSPCN"",""A8AA53F5"",""14=ADDRESS2"",""HAMIDYDARMA ALI_x000D_SINGAPORE HEALTH SERVICES PTE LTD 10 HOSPITAL BOULEVARD #18-01 SINGHEALTH TOWER SINGAPORE  168582_x000D_HAMIDYDARMA ALI_x000D_"&amp;"TEL: 65574910_x000D_FAX: _x000D_EMAIL: hamidydarma.ali@singhealth.com.sg"""</t>
  </si>
  <si>
    <t>="""UICACS"","""",""SQL="",""2=DOCNUM"",""33036953"",""14=CUSTREF"",""9410267932"",""14=U_CUSTREF"",""9410267932"",""15=DOCDATE"",""30/10/2024"",""15=TAXDATE"",""30/10/2024"",""14=CARDCODE"",""CI1077-SGD"",""14=CARDNAME"",""KK WOMEN'S AND CHILDREN'S HOSPITAL"",""14=ITEMCODE"",""MS7NQ-00301GLP"""&amp;",""14=ITEMNAME"",""MS SQL SERVER STANDARD CORE SLNG SA 2L"",""10=QUANTITY"",""3.000000"",""14=U_PONO"",""953456"",""15=U_PODATE"",""30/10/2024"",""10=U_TLINTCOS"",""0.000000"",""2=SLPCODE"",""132"",""14=SLPNAME"",""E0001-CS"",""14=MEMO"",""WENDY KUM CHIOU SZE"",""14=CONTACTNAME"",""FINANCE"&amp;" DEPARTMENT"",""10=LINETOTAL"",""5814.870000"",""14=U_ENR"","""",""14=U_MSENR"",""S7138270"",""14=U_MSPCN"",""B1EFBA40"",""14=ADDRESS2"",""VANESSA LU JIA YING_x000D_KK WOMEN'S AND CHILDREN'S HOSPITAL 100 BUKIT TIMAH ROAD MMD STORE SINGAPORE_x000D_VANESSA LU JIA YING_x000D_TEL: 64966213_x000D_FAX: _x000D_"&amp;"EMAIL: vanessa.lu.j.y@kkh.com.sg"""</t>
  </si>
  <si>
    <t>=IFERROR(NF($E29,"CONTACTNAME"),"-")</t>
  </si>
  <si>
    <t>=IFERROR(NF($E29,"U_PODATE"),"-")</t>
  </si>
  <si>
    <t>=IFERROR(AC29/W29,0)</t>
  </si>
  <si>
    <t>=IFERROR(NF($E30,"CONTACTNAME"),"-")</t>
  </si>
  <si>
    <t>=IFERROR(NF($E30,"U_PODATE"),"-")</t>
  </si>
  <si>
    <t>=IFERROR(AC30/W30,0)</t>
  </si>
  <si>
    <t>=SUBTOTAL(9,AB24:AB31)</t>
  </si>
  <si>
    <t>=SUBTOTAL(9,AC24:AC31)</t>
  </si>
  <si>
    <t>952970A </t>
  </si>
  <si>
    <t>Perpetual</t>
  </si>
  <si>
    <t>B29CE2A2 </t>
  </si>
  <si>
    <t>CS0614-SGD</t>
  </si>
  <si>
    <t>ST. ANDREW'S NURSING HOME (QUEENSTOWN)</t>
  </si>
  <si>
    <t>PO-QNH-1024-00062</t>
  </si>
  <si>
    <t>30.10.2024</t>
  </si>
  <si>
    <t>KEVIN LIN MING YAO</t>
  </si>
  <si>
    <t>MSEP2-27380GLP</t>
  </si>
  <si>
    <t>MS OFFICE STANDARD 2024 SLNG LTSC</t>
  </si>
  <si>
    <t>CS0696-SGD</t>
  </si>
  <si>
    <t>ST. JOHN'S - ST MARGARET'S NURSING HOME</t>
  </si>
  <si>
    <t>SJSM_0008/10/2024</t>
  </si>
  <si>
    <t>21.10.2024</t>
  </si>
  <si>
    <t>MS021-10695GLP</t>
  </si>
  <si>
    <t>MS OFFICE STD 2021 SNGL LTSC</t>
  </si>
  <si>
    <t>MSR18-06494GLP</t>
  </si>
  <si>
    <t>MS WIN SERVER CAL 2022 SNGL DCAL</t>
  </si>
  <si>
    <t>B29CE2A2</t>
  </si>
  <si>
    <t>CS0612-SGD</t>
  </si>
  <si>
    <t>ST. ANDREW'S MISSION HOSPITAL</t>
  </si>
  <si>
    <t>PO-TNNH-0724-00217</t>
  </si>
  <si>
    <t>08.10.2024</t>
  </si>
  <si>
    <t>PO-TNNH-0724-00215.</t>
  </si>
  <si>
    <t>952841A</t>
  </si>
  <si>
    <t>LICENSE WITH SA</t>
  </si>
  <si>
    <t>SA RENEWAL</t>
  </si>
  <si>
    <t>31.10.2027</t>
  </si>
  <si>
    <t>01.11.2024</t>
  </si>
  <si>
    <t>31.12.2026</t>
  </si>
  <si>
    <t>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</si>
</sst>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  <numFmt numFmtId="168" formatCode="0.00;[Red]0.00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sz val="11"/>
      <color theme="1"/>
      <name val="Calibri"/>
      <family val="2"/>
      <scheme val="minor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0" fontId="6" fillId="7" borderId="0" xfId="0" applyFont="1" applyFill="1" applyAlignment="1">
      <alignment vertical="top"/>
    </xf>
    <xf numFmtId="0" fontId="7" fillId="3" borderId="0" xfId="0" applyFont="1" applyFill="1" applyAlignment="1">
      <alignment horizontal="center" vertical="center"/>
    </xf>
    <xf numFmtId="167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1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0" fontId="7" fillId="3" borderId="0" xfId="0" applyNumberFormat="1" applyFont="1" applyFill="1" applyAlignment="1">
      <alignment horizontal="center" vertical="center"/>
    </xf>
    <xf numFmtId="165" fontId="7" fillId="3" borderId="0" xfId="2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40" fontId="0" fillId="0" borderId="0" xfId="2" applyNumberFormat="1" applyFont="1" applyAlignment="1">
      <alignment horizontal="center" vertical="top"/>
    </xf>
    <xf numFmtId="0" fontId="10" fillId="0" borderId="0" xfId="0" applyFont="1"/>
    <xf numFmtId="0" fontId="0" fillId="0" borderId="0" xfId="0" quotePrefix="1"/>
    <xf numFmtId="0" fontId="4" fillId="0" borderId="0" xfId="1" applyFont="1" applyAlignment="1">
      <alignment horizontal="center" vertical="top"/>
    </xf>
    <xf numFmtId="0" fontId="11" fillId="0" borderId="0" xfId="0" applyFont="1" applyAlignment="1">
      <alignment horizontal="center"/>
    </xf>
    <xf numFmtId="40" fontId="5" fillId="0" borderId="0" xfId="2" applyNumberFormat="1" applyFont="1" applyBorder="1" applyAlignment="1">
      <alignment horizontal="center" vertical="top"/>
    </xf>
    <xf numFmtId="14" fontId="0" fillId="0" borderId="0" xfId="0" applyNumberFormat="1" applyAlignment="1">
      <alignment horizontal="center" vertical="top" wrapText="1"/>
    </xf>
    <xf numFmtId="40" fontId="5" fillId="0" borderId="0" xfId="2" applyNumberFormat="1" applyFont="1" applyBorder="1" applyAlignment="1">
      <alignment vertical="top"/>
    </xf>
    <xf numFmtId="166" fontId="0" fillId="0" borderId="0" xfId="0" applyNumberFormat="1"/>
    <xf numFmtId="0" fontId="11" fillId="0" borderId="0" xfId="0" applyFont="1"/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 vertical="top" wrapText="1"/>
    </xf>
    <xf numFmtId="168" fontId="0" fillId="0" borderId="0" xfId="0" applyNumberFormat="1"/>
    <xf numFmtId="0" fontId="0" fillId="0" borderId="0" xfId="0" applyAlignment="1">
      <alignment horizontal="center"/>
    </xf>
    <xf numFmtId="0" fontId="7" fillId="3" borderId="0" xfId="0" applyFont="1" applyFill="1" applyAlignment="1">
      <alignment horizontal="left" vertical="center" wrapText="1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opLeftCell="B2" zoomScale="106" zoomScaleNormal="106" workbookViewId="0">
      <selection activeCell="D14" sqref="D14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5" s="1" customFormat="1" hidden="1">
      <c r="A1" s="1" t="s">
        <v>167</v>
      </c>
      <c r="B1" s="1" t="s">
        <v>1</v>
      </c>
      <c r="C1" s="2" t="s">
        <v>2</v>
      </c>
      <c r="D1" s="1" t="s">
        <v>3</v>
      </c>
    </row>
    <row r="2" spans="1:5">
      <c r="B2" s="4" t="s">
        <v>18</v>
      </c>
      <c r="C2" s="4" t="s">
        <v>4</v>
      </c>
    </row>
    <row r="3" spans="1:5">
      <c r="A3" s="1" t="s">
        <v>0</v>
      </c>
      <c r="B3" s="4" t="s">
        <v>5</v>
      </c>
      <c r="C3" s="5" t="str">
        <f>"01/10/2024"</f>
        <v>01/10/2024</v>
      </c>
    </row>
    <row r="4" spans="1:5">
      <c r="A4" s="1" t="s">
        <v>0</v>
      </c>
      <c r="B4" s="4" t="s">
        <v>6</v>
      </c>
      <c r="C4" s="5" t="str">
        <f>"31/10/2024"</f>
        <v>31/10/2024</v>
      </c>
    </row>
    <row r="5" spans="1:5">
      <c r="A5" s="1" t="s">
        <v>0</v>
      </c>
      <c r="B5" s="4" t="s">
        <v>25</v>
      </c>
      <c r="C5" s="4" t="str">
        <f>"*"</f>
        <v>*</v>
      </c>
      <c r="D5" s="4" t="str">
        <f>"Lookup"</f>
        <v>Lookup</v>
      </c>
      <c r="E5" s="4" t="s">
        <v>51</v>
      </c>
    </row>
    <row r="8" spans="1:5">
      <c r="A8" s="1" t="s">
        <v>8</v>
      </c>
      <c r="C8" s="3" t="str">
        <f>TEXT($C$3,"dd/MMM/yyyy") &amp; ".." &amp; TEXT($C$4,"dd/MMM/yyyy")</f>
        <v>01/Oct/2024..31/Oct/2024</v>
      </c>
    </row>
    <row r="9" spans="1:5">
      <c r="A9" s="1" t="s">
        <v>9</v>
      </c>
      <c r="C9" s="3" t="str">
        <f>TEXT($C$3,"yyyyMMdd") &amp; ".." &amp; TEXT($C$4,"yyyyMMdd")</f>
        <v>20241001..20241031</v>
      </c>
    </row>
    <row r="10" spans="1:5">
      <c r="B10" s="4" t="s">
        <v>37</v>
      </c>
      <c r="C10" s="6" t="str">
        <f>"'S7138270','7138270' "</f>
        <v xml:space="preserve">'S7138270','7138270' </v>
      </c>
    </row>
    <row r="11" spans="1:5">
      <c r="B11" s="4" t="s">
        <v>35</v>
      </c>
      <c r="C11" s="6" t="str">
        <f>"'S7138270','7138270' "</f>
        <v xml:space="preserve">'S7138270','7138270' </v>
      </c>
    </row>
    <row r="12" spans="1:5">
      <c r="B12" s="4" t="s">
        <v>38</v>
      </c>
      <c r="C12" s="6" t="str">
        <f>"'MS'"</f>
        <v>'MS'</v>
      </c>
    </row>
    <row r="13" spans="1:5">
      <c r="B13" s="4" t="s">
        <v>39</v>
      </c>
      <c r="C13" s="4" t="str">
        <f>$D$13&amp;$D$14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  <c r="D13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14" spans="1:5">
      <c r="D14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  <row r="15" spans="1:5">
      <c r="D15" s="4" t="s">
        <v>52</v>
      </c>
    </row>
    <row r="28" spans="3:6">
      <c r="C28" s="31" t="s">
        <v>53</v>
      </c>
      <c r="D28" s="31" t="s">
        <v>52</v>
      </c>
    </row>
    <row r="29" spans="3:6">
      <c r="D29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30" spans="3:6">
      <c r="D30" s="4" t="str">
        <f>"'CS0085-SGD','CS0086-SGD','CS0507-SGD','CS0507-SGD','CI1261-SGD','CS0085-SGD','CC0128-SGD','CS0222-SGD','CS0226-SGD','CS0653-SGD','CI1277-SGD'"</f>
        <v>'CS0085-SGD','CS0086-SGD','CS0507-SGD','CS0507-SGD','CI1261-SGD','CS0085-SGD','CC0128-SGD','CS0222-SGD','CS0226-SGD','CS0653-SGD','CI1277-SGD'</v>
      </c>
    </row>
    <row r="32" spans="3:6">
      <c r="F32" s="14"/>
    </row>
    <row r="33" spans="7:7">
      <c r="G33" s="14"/>
    </row>
  </sheetData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39"/>
  <sheetViews>
    <sheetView tabSelected="1" topLeftCell="M19" zoomScale="92" zoomScaleNormal="92" workbookViewId="0">
      <selection activeCell="U36" sqref="U36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28515625" style="4" bestFit="1" customWidth="1"/>
    <col min="12" max="12" width="6.28515625" style="19" bestFit="1" customWidth="1"/>
    <col min="13" max="13" width="10.85546875" style="16" bestFit="1" customWidth="1"/>
    <col min="14" max="14" width="11.28515625" style="4" bestFit="1" customWidth="1"/>
    <col min="15" max="15" width="16.85546875" style="4" bestFit="1" customWidth="1"/>
    <col min="16" max="16" width="9.85546875" style="4" bestFit="1" customWidth="1"/>
    <col min="17" max="17" width="8.85546875" style="3" bestFit="1" customWidth="1"/>
    <col min="18" max="18" width="12" style="4" bestFit="1" customWidth="1"/>
    <col min="19" max="19" width="37.42578125" style="4" bestFit="1" customWidth="1"/>
    <col min="20" max="20" width="14.7109375" style="4" bestFit="1" customWidth="1"/>
    <col min="21" max="21" width="14.7109375" style="4" customWidth="1"/>
    <col min="22" max="22" width="11.28515625" style="4" bestFit="1" customWidth="1"/>
    <col min="23" max="23" width="11.28515625" style="17" bestFit="1" customWidth="1"/>
    <col min="24" max="24" width="8.5703125" style="4" bestFit="1" customWidth="1"/>
    <col min="25" max="25" width="23" style="4" hidden="1" customWidth="1"/>
    <col min="26" max="26" width="10.7109375" style="4" hidden="1" customWidth="1"/>
    <col min="27" max="27" width="23.140625" style="4" bestFit="1" customWidth="1"/>
    <col min="28" max="28" width="10.42578125" style="28" bestFit="1" customWidth="1"/>
    <col min="29" max="29" width="9.28515625" style="4"/>
    <col min="30" max="31" width="9.28515625" style="4" hidden="1" customWidth="1"/>
    <col min="32" max="33" width="11.28515625" style="4" customWidth="1"/>
    <col min="34" max="34" width="48.140625" style="4" customWidth="1"/>
    <col min="35" max="35" width="13.140625" style="3" customWidth="1"/>
    <col min="36" max="37" width="16" style="3" customWidth="1"/>
    <col min="38" max="38" width="9.28515625" style="3"/>
    <col min="39" max="16384" width="9.28515625" style="4"/>
  </cols>
  <sheetData>
    <row r="1" spans="1:38" s="1" customFormat="1" hidden="1">
      <c r="A1" s="1" t="s">
        <v>169</v>
      </c>
      <c r="B1" s="1" t="s">
        <v>41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2" t="s">
        <v>7</v>
      </c>
      <c r="J1" s="1" t="s">
        <v>48</v>
      </c>
      <c r="K1" s="1" t="s">
        <v>17</v>
      </c>
      <c r="L1" s="20" t="s">
        <v>17</v>
      </c>
      <c r="M1" s="15" t="s">
        <v>17</v>
      </c>
      <c r="N1" s="1" t="s">
        <v>17</v>
      </c>
      <c r="O1" s="1" t="s">
        <v>17</v>
      </c>
      <c r="P1" s="1" t="s">
        <v>17</v>
      </c>
      <c r="Q1" s="2" t="s">
        <v>17</v>
      </c>
      <c r="R1" s="1" t="s">
        <v>17</v>
      </c>
      <c r="S1" s="1" t="s">
        <v>17</v>
      </c>
      <c r="T1" s="1" t="s">
        <v>17</v>
      </c>
      <c r="V1" s="1" t="s">
        <v>17</v>
      </c>
      <c r="W1" s="1" t="s">
        <v>17</v>
      </c>
      <c r="X1" s="1" t="s">
        <v>17</v>
      </c>
      <c r="Y1" s="1" t="s">
        <v>7</v>
      </c>
      <c r="Z1" s="1" t="s">
        <v>7</v>
      </c>
      <c r="AA1" s="1" t="s">
        <v>17</v>
      </c>
      <c r="AB1" s="1" t="s">
        <v>17</v>
      </c>
      <c r="AD1" s="1" t="s">
        <v>7</v>
      </c>
      <c r="AE1" s="1" t="s">
        <v>7</v>
      </c>
      <c r="AI1" s="2"/>
      <c r="AJ1" s="2"/>
      <c r="AK1" s="2"/>
      <c r="AL1" s="2"/>
    </row>
    <row r="2" spans="1:38" hidden="1">
      <c r="A2" s="1" t="s">
        <v>7</v>
      </c>
      <c r="D2" s="4" t="s">
        <v>18</v>
      </c>
      <c r="E2" s="4" t="str">
        <f>Option!$C$2</f>
        <v>UICACS</v>
      </c>
    </row>
    <row r="3" spans="1:38" hidden="1">
      <c r="A3" s="1" t="s">
        <v>7</v>
      </c>
      <c r="D3" s="7" t="s">
        <v>21</v>
      </c>
      <c r="E3" s="7" t="s">
        <v>19</v>
      </c>
      <c r="F3" s="7" t="s">
        <v>20</v>
      </c>
      <c r="G3" s="7" t="s">
        <v>22</v>
      </c>
      <c r="H3" s="7" t="s">
        <v>42</v>
      </c>
      <c r="I3" s="13" t="s">
        <v>23</v>
      </c>
    </row>
    <row r="4" spans="1:38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 ORDER BY DOCNUM, DOCDATE</v>
      </c>
      <c r="F4" s="8" t="s">
        <v>46</v>
      </c>
      <c r="G4" s="4" t="s">
        <v>24</v>
      </c>
      <c r="H4" s="4" t="str">
        <f>" ORDER BY DOCNUM, DOCDATE"</f>
        <v xml:space="preserve"> ORDER BY DOCNUM, DOCDATE</v>
      </c>
    </row>
    <row r="5" spans="1:38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 ORDER BY DOCNUM, DOCDATE</v>
      </c>
      <c r="F5" s="8" t="s">
        <v>47</v>
      </c>
      <c r="G5" s="4" t="s">
        <v>24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</row>
    <row r="6" spans="1:38" ht="15.75" hidden="1" customHeight="1">
      <c r="A6" s="1" t="s">
        <v>7</v>
      </c>
      <c r="C6" s="4" t="s">
        <v>36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 ORDER BY DOCNUM, DOCDATE</v>
      </c>
      <c r="F6" s="8" t="s">
        <v>47</v>
      </c>
      <c r="G6" s="4" t="s">
        <v>24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</row>
    <row r="7" spans="1:38" hidden="1">
      <c r="A7" s="1" t="s">
        <v>7</v>
      </c>
    </row>
    <row r="8" spans="1:38" hidden="1">
      <c r="A8" s="1" t="s">
        <v>7</v>
      </c>
      <c r="K8" s="9"/>
    </row>
    <row r="9" spans="1:38" hidden="1">
      <c r="A9" s="1" t="s">
        <v>7</v>
      </c>
      <c r="K9" s="9"/>
    </row>
    <row r="10" spans="1:38" hidden="1">
      <c r="A10" s="1" t="s">
        <v>7</v>
      </c>
    </row>
    <row r="11" spans="1:38" hidden="1">
      <c r="A11" s="1" t="s">
        <v>7</v>
      </c>
      <c r="C11" s="4" t="s">
        <v>26</v>
      </c>
      <c r="E11" s="4" t="str">
        <f>Option!$C$9</f>
        <v>20241001..20241031</v>
      </c>
      <c r="K11" s="9"/>
    </row>
    <row r="12" spans="1:38" hidden="1">
      <c r="A12" s="1" t="s">
        <v>7</v>
      </c>
      <c r="C12" s="4" t="s">
        <v>27</v>
      </c>
      <c r="E12" s="4" t="str">
        <f>Option!$C$5</f>
        <v>*</v>
      </c>
      <c r="K12" s="9"/>
    </row>
    <row r="13" spans="1:38" hidden="1">
      <c r="A13" s="1" t="s">
        <v>7</v>
      </c>
      <c r="C13" s="4" t="s">
        <v>37</v>
      </c>
      <c r="E13" s="4" t="str">
        <f>Option!$C$10</f>
        <v xml:space="preserve">'S7138270','7138270' </v>
      </c>
      <c r="K13" s="9"/>
    </row>
    <row r="14" spans="1:38" hidden="1">
      <c r="A14" s="1" t="s">
        <v>7</v>
      </c>
      <c r="C14" s="4" t="s">
        <v>35</v>
      </c>
      <c r="E14" s="4" t="str">
        <f>Option!$C$11</f>
        <v xml:space="preserve">'S7138270','7138270' </v>
      </c>
      <c r="K14" s="9"/>
    </row>
    <row r="15" spans="1:38" hidden="1">
      <c r="A15" s="1" t="s">
        <v>7</v>
      </c>
      <c r="C15" s="4" t="s">
        <v>38</v>
      </c>
      <c r="E15" s="4" t="str">
        <f>Option!$C$12</f>
        <v>'MS'</v>
      </c>
      <c r="Z15" s="14"/>
    </row>
    <row r="16" spans="1:38" hidden="1">
      <c r="A16" s="1" t="s">
        <v>7</v>
      </c>
      <c r="C16" s="4" t="s">
        <v>39</v>
      </c>
      <c r="E16" s="4" t="str">
        <f>Option!$C$13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</row>
    <row r="17" spans="1:38" hidden="1">
      <c r="A17" s="1" t="s">
        <v>7</v>
      </c>
    </row>
    <row r="18" spans="1:38" s="22" customFormat="1" hidden="1">
      <c r="A18" s="22" t="s">
        <v>7</v>
      </c>
      <c r="I18" s="23"/>
      <c r="L18" s="24"/>
      <c r="M18" s="25"/>
      <c r="Q18" s="26"/>
      <c r="W18" s="27"/>
      <c r="AB18" s="29"/>
      <c r="AI18" s="26"/>
      <c r="AJ18" s="26"/>
      <c r="AK18" s="26"/>
      <c r="AL18" s="26"/>
    </row>
    <row r="20" spans="1:38" ht="15.75">
      <c r="K20" s="18"/>
      <c r="L20" s="18"/>
      <c r="M20" s="18"/>
      <c r="N20" s="18"/>
      <c r="O20" s="18"/>
      <c r="P20" s="18"/>
      <c r="Q20" s="21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38" ht="15.75">
      <c r="K21" s="46" t="s">
        <v>40</v>
      </c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</row>
    <row r="22" spans="1:38" ht="15.75">
      <c r="K22" s="18"/>
      <c r="L22" s="18"/>
      <c r="M22" s="18"/>
      <c r="N22" s="18"/>
      <c r="O22" s="18"/>
      <c r="P22" s="18"/>
      <c r="Q22" s="21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38" ht="78.75">
      <c r="E23" s="10" t="s">
        <v>28</v>
      </c>
      <c r="K23" s="32" t="s">
        <v>54</v>
      </c>
      <c r="L23" s="32" t="s">
        <v>55</v>
      </c>
      <c r="M23" s="32" t="s">
        <v>14</v>
      </c>
      <c r="N23" s="32" t="s">
        <v>15</v>
      </c>
      <c r="O23" s="33" t="s">
        <v>29</v>
      </c>
      <c r="P23" s="32" t="s">
        <v>56</v>
      </c>
      <c r="Q23" s="34" t="s">
        <v>57</v>
      </c>
      <c r="R23" s="32" t="s">
        <v>30</v>
      </c>
      <c r="S23" s="34" t="s">
        <v>34</v>
      </c>
      <c r="T23" s="34" t="s">
        <v>32</v>
      </c>
      <c r="U23" s="35" t="s">
        <v>223</v>
      </c>
      <c r="V23" s="35" t="s">
        <v>16</v>
      </c>
      <c r="W23" s="36" t="s">
        <v>58</v>
      </c>
      <c r="X23" s="36" t="s">
        <v>59</v>
      </c>
      <c r="Y23" s="37" t="s">
        <v>33</v>
      </c>
      <c r="Z23" s="37" t="s">
        <v>12</v>
      </c>
      <c r="AA23" s="34" t="s">
        <v>31</v>
      </c>
      <c r="AB23" s="34" t="s">
        <v>13</v>
      </c>
      <c r="AC23" s="38" t="s">
        <v>62</v>
      </c>
      <c r="AD23" s="38" t="s">
        <v>63</v>
      </c>
      <c r="AE23" s="36" t="s">
        <v>64</v>
      </c>
      <c r="AF23" s="36" t="s">
        <v>65</v>
      </c>
      <c r="AG23" s="36" t="s">
        <v>66</v>
      </c>
      <c r="AH23" s="36" t="s">
        <v>67</v>
      </c>
      <c r="AI23" s="57" t="s">
        <v>68</v>
      </c>
      <c r="AJ23" s="57" t="s">
        <v>69</v>
      </c>
      <c r="AK23" s="57" t="s">
        <v>70</v>
      </c>
      <c r="AL23" s="34" t="s">
        <v>71</v>
      </c>
    </row>
    <row r="24" spans="1:38">
      <c r="A24" s="1" t="s">
        <v>166</v>
      </c>
      <c r="B24" s="1" t="str">
        <f t="shared" ref="B24:B27" si="0">IF(K24="","Hide","Show")</f>
        <v>Show</v>
      </c>
      <c r="C24" s="4" t="s">
        <v>43</v>
      </c>
      <c r="E24" s="11" t="str">
        <f>"""UICACS"","""",""SQL="",""2=DOCNUM"",""33036811"",""14=CUSTREF"",""6724001145"",""14=U_CUSTREF"",""6724001145"",""15=DOCDATE"",""24/10/2024"",""15=TAXDATE"",""24/10/2024"",""14=CARDCODE"",""CI1256-SGD"",""14=CARDNAME"",""SINGAPORE HEALTH SERVICES PTE LTD"",""14=ITEMCODE"",""MS6VC-01288GLP"","&amp;"""14=ITEMNAME"",""MS WIN REMOTE DESKTOP SERVICES CAL SLNG LSA UCAL"",""10=QUANTITY"",""34.000000"",""14=U_PONO"",""953309"",""15=U_PODATE"",""23/10/2024"",""10=U_TLINTCOS"",""0.000000"",""2=SLPCODE"",""132"",""14=SLPNAME"",""E0001-CS"",""14=MEMO"",""WENDY KUM CHIOU SZE"",""14=CONTACTNAME"&amp;""",""FINANCE DEPARTMENT"",""10=LINETOTAL"",""7402.480000"",""14=U_ENR"","""",""14=U_MSENR"",""S7138270"",""14=U_MSPCN"",""A8AA53F5"",""14=ADDRESS2"",""MARTIN LAI MING SIONG_x000D_SINGAPORE HEALTH SERVICE PTE LTD 168 JALAN BUKIT MERAH SURBANA ONE, #16-01 SINGAPORE 150168_x000D_MARTIN LAI M"&amp;"ING SIONG_x000D_TEL: 98183715_x000D_FAX: _x000D_EMAIL: martin.lai@synapxe.sg"""</f>
        <v>"UICACS","","SQL=","2=DOCNUM","33036811","14=CUSTREF","6724001145","14=U_CUSTREF","6724001145","15=DOCDATE","24/10/2024","15=TAXDATE","24/10/2024","14=CARDCODE","CI1256-SGD","14=CARDNAME","SINGAPORE HEALTH SERVICES PTE LTD","14=ITEMCODE","MS6VC-01288GLP","14=ITEMNAME","MS WIN REMOTE DESKTOP SERVICES CAL SLNG LSA UCAL","10=QUANTITY","34.000000","14=U_PONO","953309","15=U_PODATE","23/10/2024","10=U_TLINTCOS","0.000000","2=SLPCODE","132","14=SLPNAME","E0001-CS","14=MEMO","WENDY KUM CHIOU SZE","14=CONTACTNAME","FINANCE DEPARTMENT","10=LINETOTAL","7402.480000","14=U_ENR","","14=U_MSENR","S7138270","14=U_MSPCN","A8AA53F5","14=ADDRESS2","MARTIN LAI MING SIONG_x000D_SINGAPORE HEALTH SERVICE PTE LTD 168 JALAN BUKIT MERAH SURBANA ONE, #16-01 SINGAPORE 150168_x000D_MARTIN LAI MING SIONG_x000D_TEL: 98183715_x000D_FAX: _x000D_EMAIL: martin.lai@synapxe.sg"</v>
      </c>
      <c r="K24" s="19">
        <f>MONTH(N24)</f>
        <v>10</v>
      </c>
      <c r="L24" s="19">
        <f>YEAR(N24)</f>
        <v>2024</v>
      </c>
      <c r="M24" s="4">
        <v>33036811</v>
      </c>
      <c r="N24" s="30">
        <v>45589</v>
      </c>
      <c r="O24" s="19" t="str">
        <f>"S7138270"</f>
        <v>S7138270</v>
      </c>
      <c r="P24" s="19" t="str">
        <f>"A8AA53F5"</f>
        <v>A8AA53F5</v>
      </c>
      <c r="Q24" s="19"/>
      <c r="R24" s="19" t="str">
        <f>"CI1256-SGD"</f>
        <v>CI1256-SGD</v>
      </c>
      <c r="S24" s="4" t="str">
        <f>"SINGAPORE HEALTH SERVICES PTE LTD"</f>
        <v>SINGAPORE HEALTH SERVICES PTE LTD</v>
      </c>
      <c r="T24" s="19" t="str">
        <f>"6724001145"</f>
        <v>6724001145</v>
      </c>
      <c r="U24" s="39" t="str">
        <f>"953309"</f>
        <v>953309</v>
      </c>
      <c r="V24" s="39">
        <v>45588</v>
      </c>
      <c r="W24" s="39">
        <v>45589</v>
      </c>
      <c r="X24" s="40">
        <f>SUM(N24-V24)</f>
        <v>1</v>
      </c>
      <c r="Y24" s="41" t="str">
        <f>"MS6VC-01288GLP"</f>
        <v>MS6VC-01288GLP</v>
      </c>
      <c r="Z24" s="41" t="str">
        <f>"MS WIN REMOTE DESKTOP SERVICES CAL SLNG LSA UCAL"</f>
        <v>MS WIN REMOTE DESKTOP SERVICES CAL SLNG LSA UCAL</v>
      </c>
      <c r="AA24" s="41" t="str">
        <f>"WENDY KUM CHIOU SZE"</f>
        <v>WENDY KUM CHIOU SZE</v>
      </c>
      <c r="AB24" s="40">
        <v>34</v>
      </c>
      <c r="AC24" s="30" t="s">
        <v>72</v>
      </c>
      <c r="AD24" s="42" t="str">
        <f>"MARTIN LAI MING SIONG_x000D_SINGAPORE HEALTH SERVICE PTE LTD 168 JALAN BUKIT MERAH SURBANA ONE, #16-01 SINGAPORE 150168_x000D_MARTIN LAI MING SIONG_x000D_TEL: 98183715_x000D_FAX: _x000D_EMAIL: martin.lai@synapxe.sg"</f>
        <v>MARTIN LAI MING SIONG_x000D_SINGAPORE HEALTH SERVICE PTE LTD 168 JALAN BUKIT MERAH SURBANA ONE, #16-01 SINGAPORE 150168_x000D_MARTIN LAI MING SIONG_x000D_TEL: 98183715_x000D_FAX: _x000D_EMAIL: martin.lai@synapxe.sg</v>
      </c>
      <c r="AE24" s="43" t="s">
        <v>73</v>
      </c>
      <c r="AF24" s="43" t="s">
        <v>74</v>
      </c>
      <c r="AG24" s="3" t="str">
        <f>"MS6VC-01288GLP"</f>
        <v>MS6VC-01288GLP</v>
      </c>
      <c r="AH24" s="3" t="str">
        <f>"MS WIN REMOTE DESKTOP SERVICES CAL SLNG LSA UCAL"</f>
        <v>MS WIN REMOTE DESKTOP SERVICES CAL SLNG LSA UCAL</v>
      </c>
      <c r="AI24" s="3" t="s">
        <v>329</v>
      </c>
      <c r="AJ24" s="3" t="s">
        <v>332</v>
      </c>
      <c r="AK24" s="3" t="s">
        <v>331</v>
      </c>
      <c r="AL24" s="3" t="str">
        <f>"-"</f>
        <v>-</v>
      </c>
    </row>
    <row r="25" spans="1:38">
      <c r="A25" s="1" t="s">
        <v>166</v>
      </c>
      <c r="B25" s="1" t="str">
        <f t="shared" si="0"/>
        <v>Show</v>
      </c>
      <c r="C25" s="4" t="s">
        <v>43</v>
      </c>
      <c r="E25" s="11" t="str">
        <f>"""UICACS"","""",""SQL="",""2=DOCNUM"",""33036811"",""14=CUSTREF"",""6724001145"",""14=U_CUSTREF"",""6724001145"",""15=DOCDATE"",""24/10/2024"",""15=TAXDATE"",""24/10/2024"",""14=CARDCODE"",""CI1256-SGD"",""14=CARDNAME"",""SINGAPORE HEALTH SERVICES PTE LTD"",""14=ITEMCODE"",""MS9EA-00267GLP"","&amp;"""14=ITEMNAME"",""MS WIN SERVER DC CORE SLNG LSA 2L"",""10=QUANTITY"",""192.000000"",""14=U_PONO"",""953309"",""15=U_PODATE"",""23/10/2024"",""10=U_TLINTCOS"",""0.000000"",""2=SLPCODE"",""132"",""14=SLPNAME"",""E0001-CS"",""14=MEMO"",""WENDY KUM CHIOU SZE"",""14=CONTACTNAME"",""FINANCE DEP"&amp;"ARTMENT"",""10=LINETOTAL"",""221518.080000"",""14=U_ENR"","""",""14=U_MSENR"",""S7138270"",""14=U_MSPCN"",""A8AA53F5"",""14=ADDRESS2"",""MARTIN LAI MING SIONG_x000D_SINGAPORE HEALTH SERVICE PTE LTD 168 JALAN BUKIT MERAH SURBANA ONE, #16-01 SINGAPORE 150168_x000D_MARTIN LAI MING SIONG_x000D_TE"&amp;"L: 98183715_x000D_FAX: _x000D_EMAIL: martin.lai@synapxe.sg"""</f>
        <v>"UICACS","","SQL=","2=DOCNUM","33036811","14=CUSTREF","6724001145","14=U_CUSTREF","6724001145","15=DOCDATE","24/10/2024","15=TAXDATE","24/10/2024","14=CARDCODE","CI1256-SGD","14=CARDNAME","SINGAPORE HEALTH SERVICES PTE LTD","14=ITEMCODE","MS9EA-00267GLP","14=ITEMNAME","MS WIN SERVER DC CORE SLNG LSA 2L","10=QUANTITY","192.000000","14=U_PONO","953309","15=U_PODATE","23/10/2024","10=U_TLINTCOS","0.000000","2=SLPCODE","132","14=SLPNAME","E0001-CS","14=MEMO","WENDY KUM CHIOU SZE","14=CONTACTNAME","FINANCE DEPARTMENT","10=LINETOTAL","221518.080000","14=U_ENR","","14=U_MSENR","S7138270","14=U_MSPCN","A8AA53F5","14=ADDRESS2","MARTIN LAI MING SIONG_x000D_SINGAPORE HEALTH SERVICE PTE LTD 168 JALAN BUKIT MERAH SURBANA ONE, #16-01 SINGAPORE 150168_x000D_MARTIN LAI MING SIONG_x000D_TEL: 98183715_x000D_FAX: _x000D_EMAIL: martin.lai@synapxe.sg"</v>
      </c>
      <c r="K25" s="19">
        <f>MONTH(N25)</f>
        <v>10</v>
      </c>
      <c r="L25" s="19">
        <f>YEAR(N25)</f>
        <v>2024</v>
      </c>
      <c r="M25" s="4">
        <v>33036811</v>
      </c>
      <c r="N25" s="30">
        <v>45589</v>
      </c>
      <c r="O25" s="19" t="str">
        <f>"S7138270"</f>
        <v>S7138270</v>
      </c>
      <c r="P25" s="19" t="str">
        <f>"A8AA53F5"</f>
        <v>A8AA53F5</v>
      </c>
      <c r="Q25" s="19"/>
      <c r="R25" s="19" t="str">
        <f>"CI1256-SGD"</f>
        <v>CI1256-SGD</v>
      </c>
      <c r="S25" s="4" t="str">
        <f>"SINGAPORE HEALTH SERVICES PTE LTD"</f>
        <v>SINGAPORE HEALTH SERVICES PTE LTD</v>
      </c>
      <c r="T25" s="19" t="str">
        <f>"6724001145"</f>
        <v>6724001145</v>
      </c>
      <c r="U25" s="39" t="str">
        <f>"953309"</f>
        <v>953309</v>
      </c>
      <c r="V25" s="39">
        <v>45588</v>
      </c>
      <c r="W25" s="39">
        <v>45589</v>
      </c>
      <c r="X25" s="40">
        <f>SUM(N25-V25)</f>
        <v>1</v>
      </c>
      <c r="Y25" s="41" t="str">
        <f>"MS9EA-00267GLP"</f>
        <v>MS9EA-00267GLP</v>
      </c>
      <c r="Z25" s="41" t="str">
        <f>"MS WIN SERVER DC CORE SLNG LSA 2L"</f>
        <v>MS WIN SERVER DC CORE SLNG LSA 2L</v>
      </c>
      <c r="AA25" s="41" t="str">
        <f>"WENDY KUM CHIOU SZE"</f>
        <v>WENDY KUM CHIOU SZE</v>
      </c>
      <c r="AB25" s="40">
        <v>192</v>
      </c>
      <c r="AC25" s="30" t="s">
        <v>72</v>
      </c>
      <c r="AD25" s="42" t="str">
        <f>"MARTIN LAI MING SIONG_x000D_SINGAPORE HEALTH SERVICE PTE LTD 168 JALAN BUKIT MERAH SURBANA ONE, #16-01 SINGAPORE 150168_x000D_MARTIN LAI MING SIONG_x000D_TEL: 98183715_x000D_FAX: _x000D_EMAIL: martin.lai@synapxe.sg"</f>
        <v>MARTIN LAI MING SIONG_x000D_SINGAPORE HEALTH SERVICE PTE LTD 168 JALAN BUKIT MERAH SURBANA ONE, #16-01 SINGAPORE 150168_x000D_MARTIN LAI MING SIONG_x000D_TEL: 98183715_x000D_FAX: _x000D_EMAIL: martin.lai@synapxe.sg</v>
      </c>
      <c r="AE25" s="43" t="s">
        <v>73</v>
      </c>
      <c r="AF25" s="43" t="s">
        <v>74</v>
      </c>
      <c r="AG25" s="3" t="str">
        <f>"MS9EA-00267GLP"</f>
        <v>MS9EA-00267GLP</v>
      </c>
      <c r="AH25" s="3" t="str">
        <f>"MS WIN SERVER DC CORE SLNG LSA 2L"</f>
        <v>MS WIN SERVER DC CORE SLNG LSA 2L</v>
      </c>
      <c r="AI25" s="3" t="s">
        <v>329</v>
      </c>
      <c r="AJ25" s="3" t="s">
        <v>332</v>
      </c>
      <c r="AK25" s="3" t="s">
        <v>331</v>
      </c>
      <c r="AL25" s="3" t="str">
        <f>"-"</f>
        <v>-</v>
      </c>
    </row>
    <row r="26" spans="1:38">
      <c r="A26" s="1" t="s">
        <v>166</v>
      </c>
      <c r="B26" s="1" t="str">
        <f t="shared" si="0"/>
        <v>Show</v>
      </c>
      <c r="C26" s="4" t="s">
        <v>43</v>
      </c>
      <c r="E26" s="11" t="str">
        <f>"""UICACS"","""",""SQL="",""2=DOCNUM"",""33036812"",""14=CUSTREF"",""6724001132"",""14=U_CUSTREF"",""6724001132"",""15=DOCDATE"",""24/10/2024"",""15=TAXDATE"",""24/10/2024"",""14=CARDCODE"",""CI1256-SGD"",""14=CARDNAME"",""SINGAPORE HEALTH SERVICES PTE LTD"",""14=ITEMCODE"",""MSEP2-27585GLP"","&amp;"""14=ITEMNAME"",""MS PROJECT PROFESSIONAL 2024 SLNG 1 SERVER CAL"",""10=QUANTITY"",""1.000000"",""14=U_PONO"",""953285"",""15=U_PODATE"",""22/10/2024"",""10=U_TLINTCOS"",""0.000000"",""2=SLPCODE"",""132"",""14=SLPNAME"",""E0001-CS"",""14=MEMO"",""WENDY KUM CHIOU SZE"",""14=CONTACTNAME"","""&amp;"FINANCE DEPARTMENT"",""10=LINETOTAL"",""984.940000"",""14=U_ENR"","""",""14=U_MSENR"",""S7138270"",""14=U_MSPCN"",""A8AA53F5"",""14=ADDRESS2"",""HAMIDYDARMA ALI_x000D_SINGAPORE HEALTH SERVICES PTE LTD 10 HOSPITAL BOULEVARD #18-01 SINGHEALTH TOWER SINGAPORE  168582_x000D_HAMIDYDARMA ALI_x000D_"&amp;"TEL: 65574910_x000D_FAX: _x000D_EMAIL: hamidydarma.ali@singhealth.com.sg"""</f>
        <v>"UICACS","","SQL=","2=DOCNUM","33036812","14=CUSTREF","6724001132","14=U_CUSTREF","6724001132","15=DOCDATE","24/10/2024","15=TAXDATE","24/10/2024","14=CARDCODE","CI1256-SGD","14=CARDNAME","SINGAPORE HEALTH SERVICES PTE LTD","14=ITEMCODE","MSEP2-27585GLP","14=ITEMNAME","MS PROJECT PROFESSIONAL 2024 SLNG 1 SERVER CAL","10=QUANTITY","1.000000","14=U_PONO","953285","15=U_PODATE","22/10/2024","10=U_TLINTCOS","0.000000","2=SLPCODE","132","14=SLPNAME","E0001-CS","14=MEMO","WENDY KUM CHIOU SZE","14=CONTACTNAME","FINANCE DEPARTMENT","10=LINETOTAL","984.940000","14=U_ENR","","14=U_MSENR","S7138270","14=U_MSPCN","A8AA53F5","14=ADDRESS2","HAMIDYDARMA ALI_x000D_SINGAPORE HEALTH SERVICES PTE LTD 10 HOSPITAL BOULEVARD #18-01 SINGHEALTH TOWER SINGAPORE  168582_x000D_HAMIDYDARMA ALI_x000D_TEL: 65574910_x000D_FAX: _x000D_EMAIL: hamidydarma.ali@singhealth.com.sg"</v>
      </c>
      <c r="K26" s="19">
        <f>MONTH(N26)</f>
        <v>10</v>
      </c>
      <c r="L26" s="19">
        <f>YEAR(N26)</f>
        <v>2024</v>
      </c>
      <c r="M26" s="4">
        <v>33036812</v>
      </c>
      <c r="N26" s="30">
        <v>45589</v>
      </c>
      <c r="O26" s="19" t="str">
        <f>"S7138270"</f>
        <v>S7138270</v>
      </c>
      <c r="P26" s="19" t="str">
        <f>"A8AA53F5"</f>
        <v>A8AA53F5</v>
      </c>
      <c r="Q26" s="19"/>
      <c r="R26" s="19" t="str">
        <f>"CI1256-SGD"</f>
        <v>CI1256-SGD</v>
      </c>
      <c r="S26" s="4" t="str">
        <f>"SINGAPORE HEALTH SERVICES PTE LTD"</f>
        <v>SINGAPORE HEALTH SERVICES PTE LTD</v>
      </c>
      <c r="T26" s="19" t="str">
        <f>"6724001132"</f>
        <v>6724001132</v>
      </c>
      <c r="U26" s="39" t="str">
        <f>"953285"</f>
        <v>953285</v>
      </c>
      <c r="V26" s="39">
        <v>45587</v>
      </c>
      <c r="W26" s="39">
        <v>45589</v>
      </c>
      <c r="X26" s="40">
        <f>SUM(N26-V26)</f>
        <v>2</v>
      </c>
      <c r="Y26" s="41" t="str">
        <f>"MSEP2-27585GLP"</f>
        <v>MSEP2-27585GLP</v>
      </c>
      <c r="Z26" s="41" t="str">
        <f>"MS PROJECT PROFESSIONAL 2024 SLNG 1 SERVER CAL"</f>
        <v>MS PROJECT PROFESSIONAL 2024 SLNG 1 SERVER CAL</v>
      </c>
      <c r="AA26" s="41" t="str">
        <f>"WENDY KUM CHIOU SZE"</f>
        <v>WENDY KUM CHIOU SZE</v>
      </c>
      <c r="AB26" s="40">
        <v>1</v>
      </c>
      <c r="AC26" s="30" t="s">
        <v>72</v>
      </c>
      <c r="AD26" s="42" t="str">
        <f>"HAMIDYDARMA ALI_x000D_SINGAPORE HEALTH SERVICES PTE LTD 10 HOSPITAL BOULEVARD #18-01 SINGHEALTH TOWER SINGAPORE  168582_x000D_HAMIDYDARMA ALI_x000D_TEL: 65574910_x000D_FAX: _x000D_EMAIL: hamidydarma.ali@singhealth.com.sg"</f>
        <v>HAMIDYDARMA ALI_x000D_SINGAPORE HEALTH SERVICES PTE LTD 10 HOSPITAL BOULEVARD #18-01 SINGHEALTH TOWER SINGAPORE  168582_x000D_HAMIDYDARMA ALI_x000D_TEL: 65574910_x000D_FAX: _x000D_EMAIL: hamidydarma.ali@singhealth.com.sg</v>
      </c>
      <c r="AE26" s="43" t="s">
        <v>73</v>
      </c>
      <c r="AF26" s="43" t="s">
        <v>74</v>
      </c>
      <c r="AG26" s="3" t="str">
        <f>"MSEP2-27585GLP"</f>
        <v>MSEP2-27585GLP</v>
      </c>
      <c r="AH26" s="3" t="str">
        <f>"MS PROJECT PROFESSIONAL 2024 SLNG 1 SERVER CAL"</f>
        <v>MS PROJECT PROFESSIONAL 2024 SLNG 1 SERVER CAL</v>
      </c>
      <c r="AI26" s="3" t="str">
        <f>"-"</f>
        <v>-</v>
      </c>
      <c r="AJ26" s="3" t="str">
        <f>"-"</f>
        <v>-</v>
      </c>
      <c r="AK26" s="3" t="str">
        <f>"-"</f>
        <v>-</v>
      </c>
      <c r="AL26" s="3" t="s">
        <v>305</v>
      </c>
    </row>
    <row r="27" spans="1:38">
      <c r="A27" s="1" t="s">
        <v>166</v>
      </c>
      <c r="B27" s="1" t="str">
        <f t="shared" si="0"/>
        <v>Show</v>
      </c>
      <c r="C27" s="4" t="s">
        <v>43</v>
      </c>
      <c r="E27" s="11" t="str">
        <f>"""UICACS"","""",""SQL="",""2=DOCNUM"",""33036953"",""14=CUSTREF"",""9410267932"",""14=U_CUSTREF"",""9410267932"",""15=DOCDATE"",""30/10/2024"",""15=TAXDATE"",""30/10/2024"",""14=CARDCODE"",""CI1077-SGD"",""14=CARDNAME"",""KK WOMEN'S AND CHILDREN'S HOSPITAL"",""14=ITEMCODE"",""MS7NQ-00301GLP"""&amp;",""14=ITEMNAME"",""MS SQL SERVER STANDARD CORE SLNG SA 2L"",""10=QUANTITY"",""3.000000"",""14=U_PONO"",""953456"",""15=U_PODATE"",""30/10/2024"",""10=U_TLINTCOS"",""0.000000"",""2=SLPCODE"",""132"",""14=SLPNAME"",""E0001-CS"",""14=MEMO"",""WENDY KUM CHIOU SZE"",""14=CONTACTNAME"",""FINANCE"&amp;" DEPARTMENT"",""10=LINETOTAL"",""5814.870000"",""14=U_ENR"","""",""14=U_MSENR"",""S7138270"",""14=U_MSPCN"",""B1EFBA40"",""14=ADDRESS2"",""VANESSA LU JIA YING_x000D_KK WOMEN'S AND CHILDREN'S HOSPITAL 100 BUKIT TIMAH ROAD MMD STORE SINGAPORE_x000D_VANESSA LU JIA YING_x000D_TEL: 64966213_x000D_FAX: _x000D_"&amp;"EMAIL: vanessa.lu.j.y@kkh.com.sg"""</f>
        <v>"UICACS","","SQL=","2=DOCNUM","33036953","14=CUSTREF","9410267932","14=U_CUSTREF","9410267932","15=DOCDATE","30/10/2024","15=TAXDATE","30/10/2024","14=CARDCODE","CI1077-SGD","14=CARDNAME","KK WOMEN'S AND CHILDREN'S HOSPITAL","14=ITEMCODE","MS7NQ-00301GLP","14=ITEMNAME","MS SQL SERVER STANDARD CORE SLNG SA 2L","10=QUANTITY","3.000000","14=U_PONO","953456","15=U_PODATE","30/10/2024","10=U_TLINTCOS","0.000000","2=SLPCODE","132","14=SLPNAME","E0001-CS","14=MEMO","WENDY KUM CHIOU SZE","14=CONTACTNAME","FINANCE DEPARTMENT","10=LINETOTAL","5814.870000","14=U_ENR","","14=U_MSENR","S7138270","14=U_MSPCN","B1EFBA40","14=ADDRESS2","VANESSA LU JIA YING_x000D_KK WOMEN'S AND CHILDREN'S HOSPITAL 100 BUKIT TIMAH ROAD MMD STORE SINGAPORE_x000D_VANESSA LU JIA YING_x000D_TEL: 64966213_x000D_FAX: _x000D_EMAIL: vanessa.lu.j.y@kkh.com.sg"</v>
      </c>
      <c r="K27" s="19">
        <f>MONTH(N27)</f>
        <v>10</v>
      </c>
      <c r="L27" s="19">
        <f>YEAR(N27)</f>
        <v>2024</v>
      </c>
      <c r="M27" s="4">
        <v>33036953</v>
      </c>
      <c r="N27" s="30">
        <v>45595</v>
      </c>
      <c r="O27" s="19" t="str">
        <f>"S7138270"</f>
        <v>S7138270</v>
      </c>
      <c r="P27" s="19" t="str">
        <f>"B1EFBA40"</f>
        <v>B1EFBA40</v>
      </c>
      <c r="Q27" s="19"/>
      <c r="R27" s="19" t="str">
        <f>"CI1077-SGD"</f>
        <v>CI1077-SGD</v>
      </c>
      <c r="S27" s="4" t="str">
        <f>"KK WOMEN'S AND CHILDREN'S HOSPITAL"</f>
        <v>KK WOMEN'S AND CHILDREN'S HOSPITAL</v>
      </c>
      <c r="T27" s="19" t="str">
        <f>"9410267932"</f>
        <v>9410267932</v>
      </c>
      <c r="U27" s="39" t="str">
        <f>"953456"</f>
        <v>953456</v>
      </c>
      <c r="V27" s="39">
        <v>45595</v>
      </c>
      <c r="W27" s="39">
        <v>45595</v>
      </c>
      <c r="X27" s="40">
        <f>SUM(N27-V27)</f>
        <v>0</v>
      </c>
      <c r="Y27" s="41" t="str">
        <f>"MS7NQ-00301GLP"</f>
        <v>MS7NQ-00301GLP</v>
      </c>
      <c r="Z27" s="41" t="str">
        <f>"MS SQL SERVER STANDARD CORE SLNG SA 2L"</f>
        <v>MS SQL SERVER STANDARD CORE SLNG SA 2L</v>
      </c>
      <c r="AA27" s="41" t="str">
        <f>"WENDY KUM CHIOU SZE"</f>
        <v>WENDY KUM CHIOU SZE</v>
      </c>
      <c r="AB27" s="40">
        <v>3</v>
      </c>
      <c r="AC27" s="30" t="s">
        <v>72</v>
      </c>
      <c r="AD27" s="42" t="str">
        <f>"VANESSA LU JIA YING_x000D_KK WOMEN'S AND CHILDREN'S HOSPITAL 100 BUKIT TIMAH ROAD MMD STORE SINGAPORE_x000D_VANESSA LU JIA YING_x000D_TEL: 64966213_x000D_FAX: _x000D_EMAIL: vanessa.lu.j.y@kkh.com.sg"</f>
        <v>VANESSA LU JIA YING_x000D_KK WOMEN'S AND CHILDREN'S HOSPITAL 100 BUKIT TIMAH ROAD MMD STORE SINGAPORE_x000D_VANESSA LU JIA YING_x000D_TEL: 64966213_x000D_FAX: _x000D_EMAIL: vanessa.lu.j.y@kkh.com.sg</v>
      </c>
      <c r="AE27" s="43" t="s">
        <v>73</v>
      </c>
      <c r="AF27" s="43" t="s">
        <v>74</v>
      </c>
      <c r="AG27" s="3" t="str">
        <f>"MS7NQ-00301GLP"</f>
        <v>MS7NQ-00301GLP</v>
      </c>
      <c r="AH27" s="3" t="str">
        <f>"MS SQL SERVER STANDARD CORE SLNG SA 2L"</f>
        <v>MS SQL SERVER STANDARD CORE SLNG SA 2L</v>
      </c>
      <c r="AI27" s="3" t="s">
        <v>330</v>
      </c>
      <c r="AJ27" s="3" t="s">
        <v>334</v>
      </c>
      <c r="AK27" s="3" t="s">
        <v>333</v>
      </c>
      <c r="AL27" s="3" t="str">
        <f>"-"</f>
        <v>-</v>
      </c>
    </row>
    <row r="28" spans="1:38" hidden="1">
      <c r="B28" s="1" t="str">
        <f>IF(K28="","Hide","Show")</f>
        <v>Hide</v>
      </c>
      <c r="C28" s="4" t="s">
        <v>44</v>
      </c>
      <c r="E28" s="11" t="str">
        <f>""</f>
        <v/>
      </c>
      <c r="K28" s="4" t="str">
        <f>""</f>
        <v/>
      </c>
      <c r="L28" s="30" t="str">
        <f>""</f>
        <v/>
      </c>
      <c r="M28" s="4" t="str">
        <f>""</f>
        <v/>
      </c>
      <c r="N28" s="4" t="str">
        <f>""</f>
        <v/>
      </c>
      <c r="O28" s="4" t="str">
        <f>""</f>
        <v/>
      </c>
      <c r="P28" s="4" t="str">
        <f>""</f>
        <v/>
      </c>
      <c r="Q28" s="3" t="str">
        <f>""</f>
        <v/>
      </c>
      <c r="R28" s="5"/>
      <c r="S28" s="4" t="str">
        <f>""</f>
        <v/>
      </c>
      <c r="T28" s="4" t="str">
        <f>""</f>
        <v/>
      </c>
      <c r="V28" s="4" t="str">
        <f>""</f>
        <v/>
      </c>
      <c r="W28" s="17" t="str">
        <f>""</f>
        <v/>
      </c>
      <c r="X28" s="4" t="str">
        <f>""</f>
        <v/>
      </c>
      <c r="Y28" s="16" t="str">
        <f>""</f>
        <v/>
      </c>
      <c r="Z28" s="5" t="str">
        <f>""</f>
        <v/>
      </c>
      <c r="AA28" s="4" t="str">
        <f>""</f>
        <v/>
      </c>
      <c r="AB28" s="43">
        <f>IFERROR(#REF!/W28,0)</f>
        <v>0</v>
      </c>
    </row>
    <row r="29" spans="1:38" hidden="1">
      <c r="B29" s="1" t="str">
        <f>IF(K29="","Hide","Show")</f>
        <v>Hide</v>
      </c>
      <c r="C29" s="4" t="s">
        <v>45</v>
      </c>
      <c r="E29" s="11" t="str">
        <f>""</f>
        <v/>
      </c>
      <c r="K29" s="4" t="str">
        <f>""</f>
        <v/>
      </c>
      <c r="L29" s="30" t="str">
        <f>""</f>
        <v/>
      </c>
      <c r="M29" s="4" t="str">
        <f>""</f>
        <v/>
      </c>
      <c r="N29" s="4" t="str">
        <f>""</f>
        <v/>
      </c>
      <c r="O29" s="4" t="str">
        <f>""</f>
        <v/>
      </c>
      <c r="P29" s="4" t="str">
        <f>""</f>
        <v/>
      </c>
      <c r="Q29" s="3" t="str">
        <f>""</f>
        <v/>
      </c>
      <c r="R29" s="5"/>
      <c r="S29" s="4" t="str">
        <f>""</f>
        <v/>
      </c>
      <c r="T29" s="4" t="str">
        <f>""</f>
        <v/>
      </c>
      <c r="V29" s="4" t="str">
        <f>""</f>
        <v/>
      </c>
      <c r="W29" s="17" t="str">
        <f>""</f>
        <v/>
      </c>
      <c r="X29" s="4" t="str">
        <f>""</f>
        <v/>
      </c>
      <c r="Y29" s="16" t="str">
        <f>""</f>
        <v/>
      </c>
      <c r="Z29" s="5" t="str">
        <f>""</f>
        <v/>
      </c>
      <c r="AA29" s="4" t="str">
        <f>""</f>
        <v/>
      </c>
      <c r="AB29" s="43">
        <f>IFERROR(#REF!/W29,0)</f>
        <v>0</v>
      </c>
    </row>
    <row r="30" spans="1:38">
      <c r="A30" s="1" t="s">
        <v>166</v>
      </c>
      <c r="B30" s="1" t="str">
        <f t="shared" ref="B30" si="1">IF(K30="","Hide","Show")</f>
        <v>Show</v>
      </c>
      <c r="C30" s="4" t="s">
        <v>43</v>
      </c>
      <c r="E30" s="11" t="str">
        <f>"""UICACS"","""",""SQL="",""2=DOCNUM"",""33036692"",""14=CUSTREF"",""4500018434"",""14=U_CUSTREF"",""4500018434"",""15=DOCDATE"",""8/10/2024"",""15=TAXDATE"",""8/10/2024"",""14=CARDCODE"",""CS0200-SGD"",""14=CARDNAME"",""ST ANDREW'S COMMUNITY HOSPITAL"",""14=ITEMCODE"",""MSR18-06494GLP"",""14=I"&amp;"TEMNAME"",""MS WIN SERVER CAL 2022 SNGL DCAL"",""10=QUANTITY"",""13.000000"",""14=U_PONO"","""",""15=U_PODATE"",""7/10/2024"",""10=U_TLINTCOS"",""0.000000"",""2=SLPCODE"",""149"",""14=SLPNAME"",""E0001-LMY"",""14=MEMO"",""KEVIN LIN MING YAO"",""14=CONTACTNAME"",""PANGANTING Hermie Alarill"&amp;"a"",""10=LINETOTAL"",""425.490000"",""14=U_ENR"","""",""14=U_MSENR"",""S7138270"",""14=U_MSPCN"",""B29CE2A2"",""14=ADDRESS2"",""ST ANDREW'S COMMUNITY HOSPITAL_x000D_8 SIMEI STREET 3 LEVEL 3, ADMINISTRATION  529895_x000D_PANGANTING Hermie Alarilla_x000D_TEL: 6586 8051_x000D_FAX: _x000D_EMAIL: hermie_panga"&amp;"nting@samh.org.sg"""</f>
        <v>"UICACS","","SQL=","2=DOCNUM","33036692","14=CUSTREF","4500018434","14=U_CUSTREF","4500018434","15=DOCDATE","8/10/2024","15=TAXDATE","8/10/2024","14=CARDCODE","CS0200-SGD","14=CARDNAME","ST ANDREW'S COMMUNITY HOSPITAL","14=ITEMCODE","MSR18-06494GLP","14=ITEMNAME","MS WIN SERVER CAL 2022 SNGL DCAL","10=QUANTITY","13.000000","14=U_PONO","","15=U_PODATE","7/10/2024","10=U_TLINTCOS","0.000000","2=SLPCODE","149","14=SLPNAME","E0001-LMY","14=MEMO","KEVIN LIN MING YAO","14=CONTACTNAME","PANGANTING Hermie Alarilla","10=LINETOTAL","425.490000","14=U_ENR","","14=U_MSENR","S7138270","14=U_MSPCN","B29CE2A2","14=ADDRESS2","ST ANDREW'S COMMUNITY HOSPITAL_x000D_8 SIMEI STREET 3 LEVEL 3, ADMINISTRATION  529895_x000D_PANGANTING Hermie Alarilla_x000D_TEL: 6586 8051_x000D_FAX: _x000D_EMAIL: hermie_panganting@samh.org.sg"</v>
      </c>
      <c r="K30" s="19">
        <f>MONTH(N30)</f>
        <v>10</v>
      </c>
      <c r="L30" s="19">
        <f>YEAR(N30)</f>
        <v>2024</v>
      </c>
      <c r="M30" s="4">
        <v>33036692</v>
      </c>
      <c r="N30" s="30">
        <v>45573</v>
      </c>
      <c r="O30" s="19" t="str">
        <f>"S7138270"</f>
        <v>S7138270</v>
      </c>
      <c r="P30" s="19" t="str">
        <f>"B29CE2A2"</f>
        <v>B29CE2A2</v>
      </c>
      <c r="Q30" s="19"/>
      <c r="R30" s="19" t="str">
        <f>"CS0200-SGD"</f>
        <v>CS0200-SGD</v>
      </c>
      <c r="S30" s="4" t="str">
        <f>"ST ANDREW'S COMMUNITY HOSPITAL"</f>
        <v>ST ANDREW'S COMMUNITY HOSPITAL</v>
      </c>
      <c r="T30" s="19" t="str">
        <f>"4500018434"</f>
        <v>4500018434</v>
      </c>
      <c r="U30" s="47" t="s">
        <v>304</v>
      </c>
      <c r="V30" s="39">
        <v>45572</v>
      </c>
      <c r="W30" s="39">
        <v>45573</v>
      </c>
      <c r="X30" s="40">
        <f>SUM(N30-V30)</f>
        <v>1</v>
      </c>
      <c r="Y30" s="4" t="str">
        <f>"MSR18-06494GLP"</f>
        <v>MSR18-06494GLP</v>
      </c>
      <c r="Z30" s="4" t="str">
        <f>"MS WIN SERVER CAL 2022 SNGL DCAL"</f>
        <v>MS WIN SERVER CAL 2022 SNGL DCAL</v>
      </c>
      <c r="AA30" s="4" t="str">
        <f>"KEVIN LIN MING YAO"</f>
        <v>KEVIN LIN MING YAO</v>
      </c>
      <c r="AB30" s="40">
        <v>13</v>
      </c>
      <c r="AC30" s="30" t="s">
        <v>72</v>
      </c>
      <c r="AD30" s="3" t="str">
        <f>"ST ANDREW'S COMMUNITY HOSPITAL_x000D_8 SIMEI STREET 3 LEVEL 3, ADMINISTRATION  529895_x000D_PANGANTING Hermie Alarilla_x000D_TEL: 6586 8051_x000D_FAX: _x000D_EMAIL: hermie_panganting@samh.org.sg"</f>
        <v>ST ANDREW'S COMMUNITY HOSPITAL_x000D_8 SIMEI STREET 3 LEVEL 3, ADMINISTRATION  529895_x000D_PANGANTING Hermie Alarilla_x000D_TEL: 6586 8051_x000D_FAX: _x000D_EMAIL: hermie_panganting@samh.org.sg</v>
      </c>
      <c r="AE30" s="48" t="s">
        <v>73</v>
      </c>
      <c r="AF30" s="48" t="s">
        <v>74</v>
      </c>
      <c r="AG30" s="3" t="str">
        <f>"MSR18-06494GLP"</f>
        <v>MSR18-06494GLP</v>
      </c>
      <c r="AH30" s="3" t="str">
        <f>"MS WIN SERVER CAL 2022 SNGL DCAL"</f>
        <v>MS WIN SERVER CAL 2022 SNGL DCAL</v>
      </c>
      <c r="AI30" s="3" t="str">
        <f>"-"</f>
        <v>-</v>
      </c>
      <c r="AJ30" s="3" t="str">
        <f>"-"</f>
        <v>-</v>
      </c>
      <c r="AK30" s="3" t="str">
        <f>"-"</f>
        <v>-</v>
      </c>
      <c r="AL30" s="3" t="s">
        <v>305</v>
      </c>
    </row>
    <row r="31" spans="1:38" hidden="1">
      <c r="B31" s="1" t="str">
        <f>IF(K31="","Hide","Show")</f>
        <v>Hide</v>
      </c>
      <c r="C31" s="4" t="s">
        <v>44</v>
      </c>
      <c r="E31" s="11" t="str">
        <f>""</f>
        <v/>
      </c>
      <c r="K31" s="4" t="str">
        <f>""</f>
        <v/>
      </c>
      <c r="L31" s="30" t="str">
        <f>""</f>
        <v/>
      </c>
      <c r="M31" s="30"/>
      <c r="N31" s="30"/>
      <c r="O31" s="4" t="str">
        <f>""</f>
        <v/>
      </c>
      <c r="Q31" s="4"/>
      <c r="R31" s="4" t="str">
        <f>""</f>
        <v/>
      </c>
      <c r="S31" s="4" t="str">
        <f>""</f>
        <v/>
      </c>
      <c r="T31" s="4" t="str">
        <f>""</f>
        <v/>
      </c>
      <c r="U31" s="19"/>
      <c r="V31" s="39" t="str">
        <f>""</f>
        <v/>
      </c>
      <c r="W31" s="49"/>
      <c r="X31" s="49"/>
      <c r="Y31" s="4" t="str">
        <f>""</f>
        <v/>
      </c>
      <c r="Z31" s="4" t="str">
        <f>""</f>
        <v/>
      </c>
      <c r="AA31" s="4" t="str">
        <f>""</f>
        <v/>
      </c>
      <c r="AB31" s="40" t="str">
        <f>""</f>
        <v/>
      </c>
      <c r="AC31" s="5" t="str">
        <f>""</f>
        <v/>
      </c>
      <c r="AD31" s="4" t="str">
        <f>""</f>
        <v/>
      </c>
      <c r="AE31" s="50"/>
      <c r="AF31" s="50"/>
    </row>
    <row r="32" spans="1:38" hidden="1">
      <c r="B32" s="1" t="str">
        <f>IF(K32="","Hide","Show")</f>
        <v>Hide</v>
      </c>
      <c r="C32" s="4" t="s">
        <v>45</v>
      </c>
      <c r="E32" s="11" t="str">
        <f>""</f>
        <v/>
      </c>
      <c r="K32" s="4" t="str">
        <f>""</f>
        <v/>
      </c>
      <c r="L32" s="30" t="str">
        <f>""</f>
        <v/>
      </c>
      <c r="M32" s="30"/>
      <c r="N32" s="30"/>
      <c r="O32" s="4" t="str">
        <f>""</f>
        <v/>
      </c>
      <c r="Q32" s="4"/>
      <c r="R32" s="4" t="str">
        <f>""</f>
        <v/>
      </c>
      <c r="S32" s="4" t="str">
        <f>""</f>
        <v/>
      </c>
      <c r="T32" s="4" t="str">
        <f>""</f>
        <v/>
      </c>
      <c r="U32" s="19"/>
      <c r="V32" s="39" t="str">
        <f>""</f>
        <v/>
      </c>
      <c r="W32" s="49"/>
      <c r="X32" s="49"/>
      <c r="Y32" s="4" t="str">
        <f>""</f>
        <v/>
      </c>
      <c r="Z32" s="4" t="str">
        <f>""</f>
        <v/>
      </c>
      <c r="AA32" s="4" t="str">
        <f>""</f>
        <v/>
      </c>
      <c r="AB32" s="40" t="str">
        <f>""</f>
        <v/>
      </c>
      <c r="AC32" s="5" t="str">
        <f>""</f>
        <v/>
      </c>
      <c r="AD32" s="4" t="str">
        <f>""</f>
        <v/>
      </c>
      <c r="AE32" s="50"/>
      <c r="AF32" s="50"/>
    </row>
    <row r="33" spans="11:38">
      <c r="K33" s="19">
        <f t="shared" ref="K33:K39" si="2">MONTH(N33)</f>
        <v>10</v>
      </c>
      <c r="L33" s="19">
        <f t="shared" ref="L33:L39" si="3">YEAR(N33)</f>
        <v>2024</v>
      </c>
      <c r="M33">
        <v>33036963</v>
      </c>
      <c r="N33" s="51">
        <v>45595</v>
      </c>
      <c r="O33" s="19" t="str">
        <f t="shared" ref="O33:O39" si="4">"S7138270"</f>
        <v>S7138270</v>
      </c>
      <c r="P33" s="52" t="s">
        <v>306</v>
      </c>
      <c r="Q33" s="16"/>
      <c r="R33" t="s">
        <v>307</v>
      </c>
      <c r="S33" t="s">
        <v>308</v>
      </c>
      <c r="T33" t="s">
        <v>309</v>
      </c>
      <c r="U33" s="19">
        <v>953455</v>
      </c>
      <c r="V33" s="39" t="s">
        <v>310</v>
      </c>
      <c r="W33" s="53">
        <v>45595</v>
      </c>
      <c r="X33" s="54">
        <v>0</v>
      </c>
      <c r="AA33" s="55" t="s">
        <v>311</v>
      </c>
      <c r="AB33" s="56">
        <v>15</v>
      </c>
      <c r="AC33" s="30" t="s">
        <v>72</v>
      </c>
      <c r="AD33" t="s">
        <v>308</v>
      </c>
      <c r="AE33" s="50"/>
      <c r="AF33" s="48" t="s">
        <v>74</v>
      </c>
      <c r="AG33" s="51" t="s">
        <v>312</v>
      </c>
      <c r="AH33" t="s">
        <v>313</v>
      </c>
      <c r="AI33" s="3" t="str">
        <f t="shared" ref="AI33:AK39" si="5">"-"</f>
        <v>-</v>
      </c>
      <c r="AJ33" s="3" t="str">
        <f t="shared" si="5"/>
        <v>-</v>
      </c>
      <c r="AK33" s="3" t="str">
        <f t="shared" si="5"/>
        <v>-</v>
      </c>
      <c r="AL33" s="3" t="s">
        <v>305</v>
      </c>
    </row>
    <row r="34" spans="11:38">
      <c r="K34" s="19">
        <f t="shared" si="2"/>
        <v>10</v>
      </c>
      <c r="L34" s="19">
        <f t="shared" si="3"/>
        <v>2024</v>
      </c>
      <c r="M34">
        <v>33036800</v>
      </c>
      <c r="N34" s="51">
        <v>45587</v>
      </c>
      <c r="O34" s="19" t="str">
        <f t="shared" si="4"/>
        <v>S7138270</v>
      </c>
      <c r="P34" s="52" t="s">
        <v>306</v>
      </c>
      <c r="Q34" s="16"/>
      <c r="R34" t="s">
        <v>314</v>
      </c>
      <c r="S34" t="s">
        <v>315</v>
      </c>
      <c r="T34" t="s">
        <v>316</v>
      </c>
      <c r="U34" s="19">
        <v>953250</v>
      </c>
      <c r="V34" s="39" t="s">
        <v>317</v>
      </c>
      <c r="W34" s="53">
        <v>45587</v>
      </c>
      <c r="X34" s="54">
        <v>1</v>
      </c>
      <c r="AA34" s="55" t="s">
        <v>311</v>
      </c>
      <c r="AB34" s="56">
        <v>2</v>
      </c>
      <c r="AC34" s="30" t="s">
        <v>72</v>
      </c>
      <c r="AD34" t="s">
        <v>315</v>
      </c>
      <c r="AE34" s="50"/>
      <c r="AF34" s="48" t="s">
        <v>74</v>
      </c>
      <c r="AG34" s="51" t="s">
        <v>318</v>
      </c>
      <c r="AH34" t="s">
        <v>319</v>
      </c>
      <c r="AI34" s="3" t="str">
        <f t="shared" si="5"/>
        <v>-</v>
      </c>
      <c r="AJ34" s="3" t="str">
        <f t="shared" si="5"/>
        <v>-</v>
      </c>
      <c r="AK34" s="3" t="str">
        <f t="shared" si="5"/>
        <v>-</v>
      </c>
      <c r="AL34" s="3" t="s">
        <v>305</v>
      </c>
    </row>
    <row r="35" spans="11:38">
      <c r="K35" s="19">
        <f t="shared" si="2"/>
        <v>10</v>
      </c>
      <c r="L35" s="19">
        <f t="shared" si="3"/>
        <v>2024</v>
      </c>
      <c r="M35">
        <v>33036800</v>
      </c>
      <c r="N35" s="51">
        <v>45587</v>
      </c>
      <c r="O35" s="19" t="str">
        <f t="shared" si="4"/>
        <v>S7138270</v>
      </c>
      <c r="P35" s="52" t="s">
        <v>306</v>
      </c>
      <c r="Q35" s="16"/>
      <c r="R35" t="s">
        <v>314</v>
      </c>
      <c r="S35" t="s">
        <v>315</v>
      </c>
      <c r="T35" t="s">
        <v>316</v>
      </c>
      <c r="U35" s="19">
        <v>953250</v>
      </c>
      <c r="V35" s="39" t="s">
        <v>317</v>
      </c>
      <c r="W35" s="53">
        <v>45587</v>
      </c>
      <c r="X35" s="54">
        <v>1</v>
      </c>
      <c r="AA35" s="55" t="s">
        <v>311</v>
      </c>
      <c r="AB35" s="56">
        <v>2</v>
      </c>
      <c r="AC35" s="30" t="s">
        <v>72</v>
      </c>
      <c r="AD35" t="s">
        <v>315</v>
      </c>
      <c r="AE35" s="50"/>
      <c r="AF35" s="48" t="s">
        <v>74</v>
      </c>
      <c r="AG35" s="51" t="s">
        <v>320</v>
      </c>
      <c r="AH35" t="s">
        <v>321</v>
      </c>
      <c r="AI35" s="3" t="str">
        <f t="shared" si="5"/>
        <v>-</v>
      </c>
      <c r="AJ35" s="3" t="str">
        <f t="shared" si="5"/>
        <v>-</v>
      </c>
      <c r="AK35" s="3" t="str">
        <f t="shared" si="5"/>
        <v>-</v>
      </c>
      <c r="AL35" s="3" t="s">
        <v>305</v>
      </c>
    </row>
    <row r="36" spans="11:38">
      <c r="K36" s="19">
        <f t="shared" si="2"/>
        <v>10</v>
      </c>
      <c r="L36" s="19">
        <f t="shared" si="3"/>
        <v>2024</v>
      </c>
      <c r="M36">
        <v>33036695</v>
      </c>
      <c r="N36" s="51">
        <v>45573</v>
      </c>
      <c r="O36" s="19" t="str">
        <f t="shared" si="4"/>
        <v>S7138270</v>
      </c>
      <c r="P36" s="16" t="s">
        <v>322</v>
      </c>
      <c r="Q36" s="16"/>
      <c r="R36" t="s">
        <v>323</v>
      </c>
      <c r="S36" t="s">
        <v>324</v>
      </c>
      <c r="T36" t="s">
        <v>325</v>
      </c>
      <c r="U36" s="19">
        <v>952841</v>
      </c>
      <c r="V36" s="39" t="s">
        <v>326</v>
      </c>
      <c r="W36" s="53">
        <v>45573</v>
      </c>
      <c r="X36" s="54">
        <v>0</v>
      </c>
      <c r="AA36" s="55" t="s">
        <v>311</v>
      </c>
      <c r="AB36" s="56">
        <v>31</v>
      </c>
      <c r="AC36" s="30" t="s">
        <v>72</v>
      </c>
      <c r="AD36" t="s">
        <v>324</v>
      </c>
      <c r="AE36" s="50"/>
      <c r="AF36" s="48" t="s">
        <v>74</v>
      </c>
      <c r="AG36" s="51" t="s">
        <v>318</v>
      </c>
      <c r="AH36" t="s">
        <v>319</v>
      </c>
      <c r="AI36" s="3" t="str">
        <f t="shared" si="5"/>
        <v>-</v>
      </c>
      <c r="AJ36" s="3" t="str">
        <f t="shared" si="5"/>
        <v>-</v>
      </c>
      <c r="AK36" s="3" t="str">
        <f t="shared" si="5"/>
        <v>-</v>
      </c>
      <c r="AL36" s="3" t="s">
        <v>305</v>
      </c>
    </row>
    <row r="37" spans="11:38">
      <c r="K37" s="19">
        <f t="shared" si="2"/>
        <v>10</v>
      </c>
      <c r="L37" s="19">
        <f t="shared" si="3"/>
        <v>2024</v>
      </c>
      <c r="M37">
        <v>33036695</v>
      </c>
      <c r="N37" s="51">
        <v>45573</v>
      </c>
      <c r="O37" s="19" t="str">
        <f t="shared" si="4"/>
        <v>S7138270</v>
      </c>
      <c r="P37" s="16" t="s">
        <v>322</v>
      </c>
      <c r="Q37" s="16"/>
      <c r="R37" t="s">
        <v>323</v>
      </c>
      <c r="S37" t="s">
        <v>324</v>
      </c>
      <c r="T37" t="s">
        <v>325</v>
      </c>
      <c r="U37" s="19">
        <v>952841</v>
      </c>
      <c r="V37" s="39" t="s">
        <v>326</v>
      </c>
      <c r="W37" s="53">
        <v>45573</v>
      </c>
      <c r="X37" s="54">
        <v>0</v>
      </c>
      <c r="AA37" s="55" t="s">
        <v>311</v>
      </c>
      <c r="AB37" s="56">
        <v>31</v>
      </c>
      <c r="AC37" s="30" t="s">
        <v>72</v>
      </c>
      <c r="AD37" t="s">
        <v>324</v>
      </c>
      <c r="AE37" s="50"/>
      <c r="AF37" s="48" t="s">
        <v>74</v>
      </c>
      <c r="AG37" s="51" t="s">
        <v>320</v>
      </c>
      <c r="AH37" t="s">
        <v>321</v>
      </c>
      <c r="AI37" s="3" t="str">
        <f t="shared" si="5"/>
        <v>-</v>
      </c>
      <c r="AJ37" s="3" t="str">
        <f t="shared" si="5"/>
        <v>-</v>
      </c>
      <c r="AK37" s="3" t="str">
        <f t="shared" si="5"/>
        <v>-</v>
      </c>
      <c r="AL37" s="3" t="s">
        <v>305</v>
      </c>
    </row>
    <row r="38" spans="11:38">
      <c r="K38" s="19">
        <f t="shared" si="2"/>
        <v>10</v>
      </c>
      <c r="L38" s="19">
        <f t="shared" si="3"/>
        <v>2024</v>
      </c>
      <c r="M38">
        <v>33036696</v>
      </c>
      <c r="N38" s="51">
        <v>45573</v>
      </c>
      <c r="O38" s="19" t="str">
        <f t="shared" si="4"/>
        <v>S7138270</v>
      </c>
      <c r="P38" s="52" t="s">
        <v>306</v>
      </c>
      <c r="Q38" s="16"/>
      <c r="R38" t="s">
        <v>323</v>
      </c>
      <c r="S38" t="s">
        <v>324</v>
      </c>
      <c r="T38" t="s">
        <v>327</v>
      </c>
      <c r="U38" s="19" t="s">
        <v>328</v>
      </c>
      <c r="V38" s="39" t="s">
        <v>326</v>
      </c>
      <c r="W38" s="53">
        <v>45573</v>
      </c>
      <c r="X38" s="54">
        <v>0</v>
      </c>
      <c r="AA38" s="55" t="s">
        <v>311</v>
      </c>
      <c r="AB38" s="56">
        <v>9</v>
      </c>
      <c r="AC38" s="30" t="s">
        <v>72</v>
      </c>
      <c r="AD38" t="s">
        <v>324</v>
      </c>
      <c r="AE38" s="50"/>
      <c r="AF38" s="48" t="s">
        <v>74</v>
      </c>
      <c r="AG38" s="51" t="s">
        <v>318</v>
      </c>
      <c r="AH38" t="s">
        <v>319</v>
      </c>
      <c r="AI38" s="3" t="str">
        <f t="shared" si="5"/>
        <v>-</v>
      </c>
      <c r="AJ38" s="3" t="str">
        <f t="shared" si="5"/>
        <v>-</v>
      </c>
      <c r="AK38" s="3" t="str">
        <f t="shared" si="5"/>
        <v>-</v>
      </c>
      <c r="AL38" s="3" t="s">
        <v>305</v>
      </c>
    </row>
    <row r="39" spans="11:38">
      <c r="K39" s="19">
        <f t="shared" si="2"/>
        <v>10</v>
      </c>
      <c r="L39" s="19">
        <f t="shared" si="3"/>
        <v>2024</v>
      </c>
      <c r="M39">
        <v>33036696</v>
      </c>
      <c r="N39" s="51">
        <v>45573</v>
      </c>
      <c r="O39" s="19" t="str">
        <f t="shared" si="4"/>
        <v>S7138270</v>
      </c>
      <c r="P39" s="52" t="s">
        <v>306</v>
      </c>
      <c r="Q39" s="16"/>
      <c r="R39" t="s">
        <v>323</v>
      </c>
      <c r="S39" t="s">
        <v>324</v>
      </c>
      <c r="T39" t="s">
        <v>327</v>
      </c>
      <c r="U39" s="19" t="s">
        <v>328</v>
      </c>
      <c r="V39" s="39" t="s">
        <v>326</v>
      </c>
      <c r="W39" s="53">
        <v>45573</v>
      </c>
      <c r="X39" s="54">
        <v>0</v>
      </c>
      <c r="AA39" s="55" t="s">
        <v>311</v>
      </c>
      <c r="AB39" s="56">
        <v>9</v>
      </c>
      <c r="AC39" s="30" t="s">
        <v>72</v>
      </c>
      <c r="AD39" t="s">
        <v>324</v>
      </c>
      <c r="AE39" s="50"/>
      <c r="AF39" s="48" t="s">
        <v>74</v>
      </c>
      <c r="AG39" s="51" t="s">
        <v>320</v>
      </c>
      <c r="AH39" t="s">
        <v>321</v>
      </c>
      <c r="AI39" s="3" t="str">
        <f t="shared" si="5"/>
        <v>-</v>
      </c>
      <c r="AJ39" s="3" t="str">
        <f t="shared" si="5"/>
        <v>-</v>
      </c>
      <c r="AK39" s="3" t="str">
        <f t="shared" si="5"/>
        <v>-</v>
      </c>
      <c r="AL39" s="3" t="s">
        <v>305</v>
      </c>
    </row>
  </sheetData>
  <mergeCells count="1">
    <mergeCell ref="K21:AA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7852-5CFC-4F6B-A694-0A65C14A8F52}">
  <dimension ref="A1:B8"/>
  <sheetViews>
    <sheetView topLeftCell="B2" workbookViewId="0">
      <selection activeCell="B8" sqref="B8"/>
    </sheetView>
  </sheetViews>
  <sheetFormatPr defaultRowHeight="15"/>
  <cols>
    <col min="1" max="1" width="8.85546875" hidden="1" customWidth="1"/>
    <col min="2" max="2" width="13.42578125" customWidth="1"/>
  </cols>
  <sheetData>
    <row r="1" spans="1:2" hidden="1">
      <c r="A1" t="s">
        <v>76</v>
      </c>
    </row>
    <row r="5" spans="1:2">
      <c r="B5" s="44" t="s">
        <v>75</v>
      </c>
    </row>
    <row r="7" spans="1:2">
      <c r="B7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8" spans="1:2">
      <c r="B8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D020C-E21E-4C78-8DE7-07398900ACA9}">
  <dimension ref="A1:E30"/>
  <sheetViews>
    <sheetView workbookViewId="0"/>
  </sheetViews>
  <sheetFormatPr defaultRowHeight="15"/>
  <sheetData>
    <row r="1" spans="1:5">
      <c r="A1" s="45" t="s">
        <v>87</v>
      </c>
      <c r="B1" s="45" t="s">
        <v>1</v>
      </c>
      <c r="C1" s="45" t="s">
        <v>2</v>
      </c>
      <c r="D1" s="45" t="s">
        <v>3</v>
      </c>
    </row>
    <row r="2" spans="1:5">
      <c r="B2" s="45" t="s">
        <v>18</v>
      </c>
      <c r="C2" s="45" t="s">
        <v>4</v>
      </c>
    </row>
    <row r="3" spans="1:5">
      <c r="A3" s="45" t="s">
        <v>0</v>
      </c>
      <c r="B3" s="45" t="s">
        <v>5</v>
      </c>
      <c r="C3" s="45" t="s">
        <v>290</v>
      </c>
    </row>
    <row r="4" spans="1:5">
      <c r="A4" s="45" t="s">
        <v>0</v>
      </c>
      <c r="B4" s="45" t="s">
        <v>6</v>
      </c>
      <c r="C4" s="45" t="s">
        <v>291</v>
      </c>
    </row>
    <row r="5" spans="1:5">
      <c r="A5" s="45" t="s">
        <v>0</v>
      </c>
      <c r="B5" s="45" t="s">
        <v>25</v>
      </c>
      <c r="C5" s="45" t="s">
        <v>77</v>
      </c>
      <c r="D5" s="45" t="s">
        <v>78</v>
      </c>
      <c r="E5" s="45" t="s">
        <v>51</v>
      </c>
    </row>
    <row r="8" spans="1:5">
      <c r="A8" s="45" t="s">
        <v>8</v>
      </c>
      <c r="C8" s="45" t="s">
        <v>79</v>
      </c>
    </row>
    <row r="9" spans="1:5">
      <c r="A9" s="45" t="s">
        <v>9</v>
      </c>
      <c r="C9" s="45" t="s">
        <v>80</v>
      </c>
    </row>
    <row r="10" spans="1:5">
      <c r="B10" s="45" t="s">
        <v>37</v>
      </c>
      <c r="C10" s="45" t="s">
        <v>81</v>
      </c>
    </row>
    <row r="11" spans="1:5">
      <c r="B11" s="45" t="s">
        <v>35</v>
      </c>
      <c r="C11" s="45" t="s">
        <v>81</v>
      </c>
    </row>
    <row r="12" spans="1:5">
      <c r="B12" s="45" t="s">
        <v>38</v>
      </c>
      <c r="C12" s="45" t="s">
        <v>82</v>
      </c>
    </row>
    <row r="13" spans="1:5">
      <c r="B13" s="45" t="s">
        <v>39</v>
      </c>
      <c r="C13" s="45" t="s">
        <v>83</v>
      </c>
      <c r="D13" s="45" t="s">
        <v>84</v>
      </c>
    </row>
    <row r="14" spans="1:5">
      <c r="D14" s="45" t="s">
        <v>85</v>
      </c>
    </row>
    <row r="15" spans="1:5">
      <c r="D15" s="45" t="s">
        <v>52</v>
      </c>
    </row>
    <row r="28" spans="3:4">
      <c r="C28" s="45" t="s">
        <v>53</v>
      </c>
      <c r="D28" s="45" t="s">
        <v>52</v>
      </c>
    </row>
    <row r="29" spans="3:4">
      <c r="D29" s="45" t="s">
        <v>84</v>
      </c>
    </row>
    <row r="30" spans="3:4">
      <c r="D30" s="45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3A4F6-AA5C-4E59-8238-82855A73E5FE}">
  <dimension ref="A1:E30"/>
  <sheetViews>
    <sheetView workbookViewId="0"/>
  </sheetViews>
  <sheetFormatPr defaultRowHeight="15"/>
  <sheetData>
    <row r="1" spans="1:5">
      <c r="A1" s="45" t="s">
        <v>87</v>
      </c>
      <c r="B1" s="45" t="s">
        <v>1</v>
      </c>
      <c r="C1" s="45" t="s">
        <v>2</v>
      </c>
      <c r="D1" s="45" t="s">
        <v>3</v>
      </c>
    </row>
    <row r="2" spans="1:5">
      <c r="B2" s="45" t="s">
        <v>18</v>
      </c>
      <c r="C2" s="45" t="s">
        <v>4</v>
      </c>
    </row>
    <row r="3" spans="1:5">
      <c r="A3" s="45" t="s">
        <v>0</v>
      </c>
      <c r="B3" s="45" t="s">
        <v>5</v>
      </c>
      <c r="C3" s="45" t="s">
        <v>290</v>
      </c>
    </row>
    <row r="4" spans="1:5">
      <c r="A4" s="45" t="s">
        <v>0</v>
      </c>
      <c r="B4" s="45" t="s">
        <v>6</v>
      </c>
      <c r="C4" s="45" t="s">
        <v>291</v>
      </c>
    </row>
    <row r="5" spans="1:5">
      <c r="A5" s="45" t="s">
        <v>0</v>
      </c>
      <c r="B5" s="45" t="s">
        <v>25</v>
      </c>
      <c r="C5" s="45" t="s">
        <v>77</v>
      </c>
      <c r="D5" s="45" t="s">
        <v>78</v>
      </c>
      <c r="E5" s="45" t="s">
        <v>51</v>
      </c>
    </row>
    <row r="8" spans="1:5">
      <c r="A8" s="45" t="s">
        <v>8</v>
      </c>
      <c r="C8" s="45" t="s">
        <v>79</v>
      </c>
    </row>
    <row r="9" spans="1:5">
      <c r="A9" s="45" t="s">
        <v>9</v>
      </c>
      <c r="C9" s="45" t="s">
        <v>80</v>
      </c>
    </row>
    <row r="10" spans="1:5">
      <c r="B10" s="45" t="s">
        <v>37</v>
      </c>
      <c r="C10" s="45" t="s">
        <v>81</v>
      </c>
    </row>
    <row r="11" spans="1:5">
      <c r="B11" s="45" t="s">
        <v>35</v>
      </c>
      <c r="C11" s="45" t="s">
        <v>81</v>
      </c>
    </row>
    <row r="12" spans="1:5">
      <c r="B12" s="45" t="s">
        <v>38</v>
      </c>
      <c r="C12" s="45" t="s">
        <v>82</v>
      </c>
    </row>
    <row r="13" spans="1:5">
      <c r="B13" s="45" t="s">
        <v>39</v>
      </c>
      <c r="C13" s="45" t="s">
        <v>83</v>
      </c>
      <c r="D13" s="45" t="s">
        <v>84</v>
      </c>
    </row>
    <row r="14" spans="1:5">
      <c r="D14" s="45" t="s">
        <v>85</v>
      </c>
    </row>
    <row r="15" spans="1:5">
      <c r="D15" s="45" t="s">
        <v>52</v>
      </c>
    </row>
    <row r="28" spans="3:4">
      <c r="C28" s="45" t="s">
        <v>53</v>
      </c>
      <c r="D28" s="45" t="s">
        <v>52</v>
      </c>
    </row>
    <row r="29" spans="3:4">
      <c r="D29" s="45" t="s">
        <v>84</v>
      </c>
    </row>
    <row r="30" spans="3:4">
      <c r="D30" s="4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4E420-1081-4367-8712-55FB380D588C}">
  <dimension ref="A1:AP28"/>
  <sheetViews>
    <sheetView workbookViewId="0"/>
  </sheetViews>
  <sheetFormatPr defaultRowHeight="15"/>
  <sheetData>
    <row r="1" spans="1:35">
      <c r="A1" s="45" t="s">
        <v>165</v>
      </c>
      <c r="B1" s="45" t="s">
        <v>41</v>
      </c>
      <c r="C1" s="45" t="s">
        <v>7</v>
      </c>
      <c r="D1" s="45" t="s">
        <v>7</v>
      </c>
      <c r="E1" s="45" t="s">
        <v>7</v>
      </c>
      <c r="F1" s="45" t="s">
        <v>7</v>
      </c>
      <c r="G1" s="45" t="s">
        <v>7</v>
      </c>
      <c r="H1" s="45" t="s">
        <v>7</v>
      </c>
      <c r="I1" s="45" t="s">
        <v>7</v>
      </c>
      <c r="J1" s="45" t="s">
        <v>48</v>
      </c>
      <c r="K1" s="45" t="s">
        <v>17</v>
      </c>
      <c r="L1" s="45" t="s">
        <v>17</v>
      </c>
      <c r="M1" s="45" t="s">
        <v>17</v>
      </c>
      <c r="N1" s="45" t="s">
        <v>17</v>
      </c>
      <c r="O1" s="45" t="s">
        <v>17</v>
      </c>
      <c r="P1" s="45" t="s">
        <v>17</v>
      </c>
      <c r="Q1" s="45" t="s">
        <v>17</v>
      </c>
      <c r="R1" s="45" t="s">
        <v>17</v>
      </c>
      <c r="S1" s="45" t="s">
        <v>17</v>
      </c>
      <c r="T1" s="45" t="s">
        <v>17</v>
      </c>
      <c r="V1" s="45" t="s">
        <v>17</v>
      </c>
      <c r="W1" s="45" t="s">
        <v>17</v>
      </c>
      <c r="X1" s="45" t="s">
        <v>17</v>
      </c>
      <c r="Y1" s="45" t="s">
        <v>7</v>
      </c>
      <c r="Z1" s="45" t="s">
        <v>7</v>
      </c>
      <c r="AA1" s="45" t="s">
        <v>17</v>
      </c>
      <c r="AB1" s="45" t="s">
        <v>17</v>
      </c>
      <c r="AC1" s="45" t="s">
        <v>17</v>
      </c>
      <c r="AH1" s="45" t="s">
        <v>7</v>
      </c>
      <c r="AI1" s="45" t="s">
        <v>7</v>
      </c>
    </row>
    <row r="2" spans="1:35">
      <c r="A2" s="45" t="s">
        <v>7</v>
      </c>
      <c r="D2" s="45" t="s">
        <v>18</v>
      </c>
      <c r="E2" s="45" t="s">
        <v>88</v>
      </c>
    </row>
    <row r="3" spans="1:35">
      <c r="A3" s="45" t="s">
        <v>7</v>
      </c>
      <c r="D3" s="45" t="s">
        <v>21</v>
      </c>
      <c r="E3" s="45" t="s">
        <v>19</v>
      </c>
      <c r="F3" s="45" t="s">
        <v>20</v>
      </c>
      <c r="G3" s="45" t="s">
        <v>22</v>
      </c>
      <c r="H3" s="45" t="s">
        <v>42</v>
      </c>
      <c r="I3" s="45" t="s">
        <v>23</v>
      </c>
    </row>
    <row r="4" spans="1:35">
      <c r="A4" s="45" t="s">
        <v>7</v>
      </c>
      <c r="C4" s="45" t="s">
        <v>11</v>
      </c>
      <c r="D4" s="45" t="s">
        <v>89</v>
      </c>
      <c r="E4" s="45" t="s">
        <v>90</v>
      </c>
      <c r="F4" s="45" t="s">
        <v>46</v>
      </c>
      <c r="G4" s="45" t="s">
        <v>24</v>
      </c>
      <c r="H4" s="45" t="s">
        <v>91</v>
      </c>
    </row>
    <row r="5" spans="1:35">
      <c r="A5" s="45" t="s">
        <v>7</v>
      </c>
      <c r="C5" s="45" t="s">
        <v>10</v>
      </c>
      <c r="D5" s="45" t="s">
        <v>92</v>
      </c>
      <c r="E5" s="45" t="s">
        <v>93</v>
      </c>
      <c r="F5" s="45" t="s">
        <v>47</v>
      </c>
      <c r="G5" s="45" t="s">
        <v>24</v>
      </c>
      <c r="H5" s="45" t="s">
        <v>91</v>
      </c>
      <c r="I5" s="45" t="s">
        <v>94</v>
      </c>
    </row>
    <row r="6" spans="1:35">
      <c r="A6" s="45" t="s">
        <v>7</v>
      </c>
      <c r="C6" s="45" t="s">
        <v>36</v>
      </c>
      <c r="D6" s="45" t="s">
        <v>95</v>
      </c>
      <c r="E6" s="45" t="s">
        <v>96</v>
      </c>
      <c r="F6" s="45" t="s">
        <v>47</v>
      </c>
      <c r="G6" s="45" t="s">
        <v>24</v>
      </c>
      <c r="H6" s="45" t="s">
        <v>91</v>
      </c>
      <c r="I6" s="45" t="s">
        <v>97</v>
      </c>
    </row>
    <row r="7" spans="1:35">
      <c r="A7" s="45" t="s">
        <v>7</v>
      </c>
    </row>
    <row r="8" spans="1:35">
      <c r="A8" s="45" t="s">
        <v>7</v>
      </c>
    </row>
    <row r="9" spans="1:35">
      <c r="A9" s="45" t="s">
        <v>7</v>
      </c>
    </row>
    <row r="10" spans="1:35">
      <c r="A10" s="45" t="s">
        <v>7</v>
      </c>
    </row>
    <row r="11" spans="1:35">
      <c r="A11" s="45" t="s">
        <v>7</v>
      </c>
      <c r="C11" s="45" t="s">
        <v>26</v>
      </c>
      <c r="E11" s="45" t="s">
        <v>98</v>
      </c>
    </row>
    <row r="12" spans="1:35">
      <c r="A12" s="45" t="s">
        <v>7</v>
      </c>
      <c r="C12" s="45" t="s">
        <v>27</v>
      </c>
      <c r="E12" s="45" t="s">
        <v>99</v>
      </c>
    </row>
    <row r="13" spans="1:35">
      <c r="A13" s="45" t="s">
        <v>7</v>
      </c>
      <c r="C13" s="45" t="s">
        <v>37</v>
      </c>
      <c r="E13" s="45" t="s">
        <v>100</v>
      </c>
    </row>
    <row r="14" spans="1:35">
      <c r="A14" s="45" t="s">
        <v>7</v>
      </c>
      <c r="C14" s="45" t="s">
        <v>35</v>
      </c>
      <c r="E14" s="45" t="s">
        <v>101</v>
      </c>
    </row>
    <row r="15" spans="1:35">
      <c r="A15" s="45" t="s">
        <v>7</v>
      </c>
      <c r="C15" s="45" t="s">
        <v>38</v>
      </c>
      <c r="E15" s="45" t="s">
        <v>102</v>
      </c>
    </row>
    <row r="16" spans="1:35">
      <c r="A16" s="45" t="s">
        <v>7</v>
      </c>
      <c r="C16" s="45" t="s">
        <v>39</v>
      </c>
      <c r="E16" s="45" t="s">
        <v>103</v>
      </c>
    </row>
    <row r="17" spans="1:42">
      <c r="A17" s="45" t="s">
        <v>7</v>
      </c>
    </row>
    <row r="18" spans="1:42">
      <c r="A18" s="45" t="s">
        <v>7</v>
      </c>
    </row>
    <row r="21" spans="1:42">
      <c r="K21" s="45" t="s">
        <v>40</v>
      </c>
    </row>
    <row r="23" spans="1:42">
      <c r="E23" s="45" t="s">
        <v>28</v>
      </c>
      <c r="K23" s="45" t="s">
        <v>54</v>
      </c>
      <c r="L23" s="45" t="s">
        <v>55</v>
      </c>
      <c r="M23" s="45" t="s">
        <v>14</v>
      </c>
      <c r="N23" s="45" t="s">
        <v>15</v>
      </c>
      <c r="O23" s="45" t="s">
        <v>29</v>
      </c>
      <c r="P23" s="45" t="s">
        <v>56</v>
      </c>
      <c r="Q23" s="45" t="s">
        <v>57</v>
      </c>
      <c r="R23" s="45" t="s">
        <v>30</v>
      </c>
      <c r="S23" s="45" t="s">
        <v>34</v>
      </c>
      <c r="T23" s="45" t="s">
        <v>32</v>
      </c>
      <c r="U23" s="45" t="s">
        <v>223</v>
      </c>
      <c r="V23" s="45" t="s">
        <v>16</v>
      </c>
      <c r="W23" s="45" t="s">
        <v>58</v>
      </c>
      <c r="X23" s="45" t="s">
        <v>59</v>
      </c>
      <c r="Y23" s="45" t="s">
        <v>33</v>
      </c>
      <c r="Z23" s="45" t="s">
        <v>12</v>
      </c>
      <c r="AA23" s="45" t="s">
        <v>31</v>
      </c>
      <c r="AB23" s="45" t="s">
        <v>13</v>
      </c>
      <c r="AC23" s="45" t="s">
        <v>49</v>
      </c>
      <c r="AD23" s="45" t="s">
        <v>50</v>
      </c>
      <c r="AE23" s="45" t="s">
        <v>60</v>
      </c>
      <c r="AF23" s="45" t="s">
        <v>61</v>
      </c>
      <c r="AG23" s="45" t="s">
        <v>62</v>
      </c>
      <c r="AH23" s="45" t="s">
        <v>63</v>
      </c>
      <c r="AI23" s="45" t="s">
        <v>64</v>
      </c>
      <c r="AJ23" s="45" t="s">
        <v>65</v>
      </c>
      <c r="AK23" s="45" t="s">
        <v>66</v>
      </c>
      <c r="AL23" s="45" t="s">
        <v>67</v>
      </c>
      <c r="AM23" s="45" t="s">
        <v>68</v>
      </c>
      <c r="AN23" s="45" t="s">
        <v>69</v>
      </c>
      <c r="AO23" s="45" t="s">
        <v>70</v>
      </c>
      <c r="AP23" s="45" t="s">
        <v>71</v>
      </c>
    </row>
    <row r="24" spans="1:42">
      <c r="B24" s="45" t="s">
        <v>104</v>
      </c>
      <c r="C24" s="45" t="s">
        <v>43</v>
      </c>
      <c r="E24" s="45" t="s">
        <v>105</v>
      </c>
      <c r="K24" s="45" t="s">
        <v>106</v>
      </c>
      <c r="L24" s="45" t="s">
        <v>107</v>
      </c>
      <c r="M24" s="45" t="s">
        <v>108</v>
      </c>
      <c r="N24" s="45" t="s">
        <v>109</v>
      </c>
      <c r="O24" s="45" t="s">
        <v>110</v>
      </c>
      <c r="P24" s="45" t="s">
        <v>111</v>
      </c>
      <c r="R24" s="45" t="s">
        <v>112</v>
      </c>
      <c r="S24" s="45" t="s">
        <v>113</v>
      </c>
      <c r="T24" s="45" t="s">
        <v>114</v>
      </c>
      <c r="U24" s="45" t="s">
        <v>224</v>
      </c>
      <c r="V24" s="45" t="s">
        <v>115</v>
      </c>
      <c r="W24" s="45" t="s">
        <v>116</v>
      </c>
      <c r="X24" s="45" t="s">
        <v>225</v>
      </c>
      <c r="Y24" s="45" t="s">
        <v>117</v>
      </c>
      <c r="Z24" s="45" t="s">
        <v>118</v>
      </c>
      <c r="AA24" s="45" t="s">
        <v>119</v>
      </c>
      <c r="AB24" s="45" t="s">
        <v>120</v>
      </c>
      <c r="AC24" s="45" t="s">
        <v>226</v>
      </c>
      <c r="AD24" s="45" t="s">
        <v>121</v>
      </c>
      <c r="AE24" s="45" t="s">
        <v>122</v>
      </c>
      <c r="AF24" s="45" t="s">
        <v>121</v>
      </c>
      <c r="AG24" s="45" t="s">
        <v>72</v>
      </c>
      <c r="AH24" s="45" t="s">
        <v>123</v>
      </c>
      <c r="AI24" s="45" t="s">
        <v>73</v>
      </c>
      <c r="AJ24" s="45" t="s">
        <v>74</v>
      </c>
      <c r="AK24" s="45" t="s">
        <v>124</v>
      </c>
      <c r="AL24" s="45" t="s">
        <v>125</v>
      </c>
      <c r="AM24" s="45" t="s">
        <v>126</v>
      </c>
      <c r="AN24" s="45" t="s">
        <v>127</v>
      </c>
      <c r="AO24" s="45" t="s">
        <v>128</v>
      </c>
      <c r="AP24" s="45" t="s">
        <v>129</v>
      </c>
    </row>
    <row r="25" spans="1:42">
      <c r="B25" s="45" t="s">
        <v>130</v>
      </c>
      <c r="C25" s="45" t="s">
        <v>44</v>
      </c>
      <c r="E25" s="45" t="s">
        <v>131</v>
      </c>
      <c r="K25" s="45" t="s">
        <v>132</v>
      </c>
      <c r="L25" s="45" t="s">
        <v>133</v>
      </c>
      <c r="M25" s="45" t="s">
        <v>134</v>
      </c>
      <c r="N25" s="45" t="s">
        <v>135</v>
      </c>
      <c r="O25" s="45" t="s">
        <v>136</v>
      </c>
      <c r="P25" s="45" t="s">
        <v>137</v>
      </c>
      <c r="Q25" s="45" t="s">
        <v>138</v>
      </c>
      <c r="S25" s="45" t="s">
        <v>137</v>
      </c>
      <c r="T25" s="45" t="s">
        <v>139</v>
      </c>
      <c r="V25" s="45" t="s">
        <v>140</v>
      </c>
      <c r="W25" s="45" t="s">
        <v>141</v>
      </c>
      <c r="X25" s="45" t="s">
        <v>142</v>
      </c>
      <c r="Y25" s="45" t="s">
        <v>143</v>
      </c>
      <c r="Z25" s="45" t="s">
        <v>144</v>
      </c>
      <c r="AA25" s="45" t="s">
        <v>145</v>
      </c>
      <c r="AB25" s="45" t="s">
        <v>227</v>
      </c>
      <c r="AC25" s="45" t="s">
        <v>146</v>
      </c>
    </row>
    <row r="26" spans="1:42">
      <c r="B26" s="45" t="s">
        <v>147</v>
      </c>
      <c r="C26" s="45" t="s">
        <v>45</v>
      </c>
      <c r="E26" s="45" t="s">
        <v>148</v>
      </c>
      <c r="K26" s="45" t="s">
        <v>149</v>
      </c>
      <c r="L26" s="45" t="s">
        <v>150</v>
      </c>
      <c r="M26" s="45" t="s">
        <v>151</v>
      </c>
      <c r="N26" s="45" t="s">
        <v>152</v>
      </c>
      <c r="O26" s="45" t="s">
        <v>153</v>
      </c>
      <c r="P26" s="45" t="s">
        <v>154</v>
      </c>
      <c r="Q26" s="45" t="s">
        <v>155</v>
      </c>
      <c r="S26" s="45" t="s">
        <v>154</v>
      </c>
      <c r="T26" s="45" t="s">
        <v>156</v>
      </c>
      <c r="V26" s="45" t="s">
        <v>157</v>
      </c>
      <c r="W26" s="45" t="s">
        <v>158</v>
      </c>
      <c r="X26" s="45" t="s">
        <v>159</v>
      </c>
      <c r="Y26" s="45" t="s">
        <v>160</v>
      </c>
      <c r="Z26" s="45" t="s">
        <v>161</v>
      </c>
      <c r="AA26" s="45" t="s">
        <v>162</v>
      </c>
      <c r="AB26" s="45" t="s">
        <v>228</v>
      </c>
      <c r="AC26" s="45" t="s">
        <v>163</v>
      </c>
    </row>
    <row r="28" spans="1:42">
      <c r="AB28" s="45" t="s">
        <v>164</v>
      </c>
      <c r="AC28" s="45" t="s">
        <v>229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2CB93-2164-433E-854C-129B21A97D81}">
  <dimension ref="A1:AP28"/>
  <sheetViews>
    <sheetView workbookViewId="0"/>
  </sheetViews>
  <sheetFormatPr defaultRowHeight="15"/>
  <sheetData>
    <row r="1" spans="1:35">
      <c r="A1" s="45" t="s">
        <v>165</v>
      </c>
      <c r="B1" s="45" t="s">
        <v>41</v>
      </c>
      <c r="C1" s="45" t="s">
        <v>7</v>
      </c>
      <c r="D1" s="45" t="s">
        <v>7</v>
      </c>
      <c r="E1" s="45" t="s">
        <v>7</v>
      </c>
      <c r="F1" s="45" t="s">
        <v>7</v>
      </c>
      <c r="G1" s="45" t="s">
        <v>7</v>
      </c>
      <c r="H1" s="45" t="s">
        <v>7</v>
      </c>
      <c r="I1" s="45" t="s">
        <v>7</v>
      </c>
      <c r="J1" s="45" t="s">
        <v>48</v>
      </c>
      <c r="K1" s="45" t="s">
        <v>17</v>
      </c>
      <c r="L1" s="45" t="s">
        <v>17</v>
      </c>
      <c r="M1" s="45" t="s">
        <v>17</v>
      </c>
      <c r="N1" s="45" t="s">
        <v>17</v>
      </c>
      <c r="O1" s="45" t="s">
        <v>17</v>
      </c>
      <c r="P1" s="45" t="s">
        <v>17</v>
      </c>
      <c r="Q1" s="45" t="s">
        <v>17</v>
      </c>
      <c r="R1" s="45" t="s">
        <v>17</v>
      </c>
      <c r="S1" s="45" t="s">
        <v>17</v>
      </c>
      <c r="T1" s="45" t="s">
        <v>17</v>
      </c>
      <c r="V1" s="45" t="s">
        <v>17</v>
      </c>
      <c r="W1" s="45" t="s">
        <v>17</v>
      </c>
      <c r="X1" s="45" t="s">
        <v>17</v>
      </c>
      <c r="Y1" s="45" t="s">
        <v>7</v>
      </c>
      <c r="Z1" s="45" t="s">
        <v>7</v>
      </c>
      <c r="AA1" s="45" t="s">
        <v>17</v>
      </c>
      <c r="AB1" s="45" t="s">
        <v>17</v>
      </c>
      <c r="AC1" s="45" t="s">
        <v>17</v>
      </c>
      <c r="AH1" s="45" t="s">
        <v>7</v>
      </c>
      <c r="AI1" s="45" t="s">
        <v>7</v>
      </c>
    </row>
    <row r="2" spans="1:35">
      <c r="A2" s="45" t="s">
        <v>7</v>
      </c>
      <c r="D2" s="45" t="s">
        <v>18</v>
      </c>
      <c r="E2" s="45" t="s">
        <v>88</v>
      </c>
    </row>
    <row r="3" spans="1:35">
      <c r="A3" s="45" t="s">
        <v>7</v>
      </c>
      <c r="D3" s="45" t="s">
        <v>21</v>
      </c>
      <c r="E3" s="45" t="s">
        <v>19</v>
      </c>
      <c r="F3" s="45" t="s">
        <v>20</v>
      </c>
      <c r="G3" s="45" t="s">
        <v>22</v>
      </c>
      <c r="H3" s="45" t="s">
        <v>42</v>
      </c>
      <c r="I3" s="45" t="s">
        <v>23</v>
      </c>
    </row>
    <row r="4" spans="1:35">
      <c r="A4" s="45" t="s">
        <v>7</v>
      </c>
      <c r="C4" s="45" t="s">
        <v>11</v>
      </c>
      <c r="D4" s="45" t="s">
        <v>89</v>
      </c>
      <c r="E4" s="45" t="s">
        <v>90</v>
      </c>
      <c r="F4" s="45" t="s">
        <v>46</v>
      </c>
      <c r="G4" s="45" t="s">
        <v>24</v>
      </c>
      <c r="H4" s="45" t="s">
        <v>91</v>
      </c>
    </row>
    <row r="5" spans="1:35">
      <c r="A5" s="45" t="s">
        <v>7</v>
      </c>
      <c r="C5" s="45" t="s">
        <v>10</v>
      </c>
      <c r="D5" s="45" t="s">
        <v>92</v>
      </c>
      <c r="E5" s="45" t="s">
        <v>93</v>
      </c>
      <c r="F5" s="45" t="s">
        <v>47</v>
      </c>
      <c r="G5" s="45" t="s">
        <v>24</v>
      </c>
      <c r="H5" s="45" t="s">
        <v>91</v>
      </c>
      <c r="I5" s="45" t="s">
        <v>94</v>
      </c>
    </row>
    <row r="6" spans="1:35">
      <c r="A6" s="45" t="s">
        <v>7</v>
      </c>
      <c r="C6" s="45" t="s">
        <v>36</v>
      </c>
      <c r="D6" s="45" t="s">
        <v>95</v>
      </c>
      <c r="E6" s="45" t="s">
        <v>96</v>
      </c>
      <c r="F6" s="45" t="s">
        <v>47</v>
      </c>
      <c r="G6" s="45" t="s">
        <v>24</v>
      </c>
      <c r="H6" s="45" t="s">
        <v>91</v>
      </c>
      <c r="I6" s="45" t="s">
        <v>97</v>
      </c>
    </row>
    <row r="7" spans="1:35">
      <c r="A7" s="45" t="s">
        <v>7</v>
      </c>
    </row>
    <row r="8" spans="1:35">
      <c r="A8" s="45" t="s">
        <v>7</v>
      </c>
    </row>
    <row r="9" spans="1:35">
      <c r="A9" s="45" t="s">
        <v>7</v>
      </c>
    </row>
    <row r="10" spans="1:35">
      <c r="A10" s="45" t="s">
        <v>7</v>
      </c>
    </row>
    <row r="11" spans="1:35">
      <c r="A11" s="45" t="s">
        <v>7</v>
      </c>
      <c r="C11" s="45" t="s">
        <v>26</v>
      </c>
      <c r="E11" s="45" t="s">
        <v>98</v>
      </c>
    </row>
    <row r="12" spans="1:35">
      <c r="A12" s="45" t="s">
        <v>7</v>
      </c>
      <c r="C12" s="45" t="s">
        <v>27</v>
      </c>
      <c r="E12" s="45" t="s">
        <v>99</v>
      </c>
    </row>
    <row r="13" spans="1:35">
      <c r="A13" s="45" t="s">
        <v>7</v>
      </c>
      <c r="C13" s="45" t="s">
        <v>37</v>
      </c>
      <c r="E13" s="45" t="s">
        <v>100</v>
      </c>
    </row>
    <row r="14" spans="1:35">
      <c r="A14" s="45" t="s">
        <v>7</v>
      </c>
      <c r="C14" s="45" t="s">
        <v>35</v>
      </c>
      <c r="E14" s="45" t="s">
        <v>101</v>
      </c>
    </row>
    <row r="15" spans="1:35">
      <c r="A15" s="45" t="s">
        <v>7</v>
      </c>
      <c r="C15" s="45" t="s">
        <v>38</v>
      </c>
      <c r="E15" s="45" t="s">
        <v>102</v>
      </c>
    </row>
    <row r="16" spans="1:35">
      <c r="A16" s="45" t="s">
        <v>7</v>
      </c>
      <c r="C16" s="45" t="s">
        <v>39</v>
      </c>
      <c r="E16" s="45" t="s">
        <v>103</v>
      </c>
    </row>
    <row r="17" spans="1:42">
      <c r="A17" s="45" t="s">
        <v>7</v>
      </c>
    </row>
    <row r="18" spans="1:42">
      <c r="A18" s="45" t="s">
        <v>7</v>
      </c>
    </row>
    <row r="21" spans="1:42">
      <c r="K21" s="45" t="s">
        <v>40</v>
      </c>
    </row>
    <row r="23" spans="1:42">
      <c r="E23" s="45" t="s">
        <v>28</v>
      </c>
      <c r="K23" s="45" t="s">
        <v>54</v>
      </c>
      <c r="L23" s="45" t="s">
        <v>55</v>
      </c>
      <c r="M23" s="45" t="s">
        <v>14</v>
      </c>
      <c r="N23" s="45" t="s">
        <v>15</v>
      </c>
      <c r="O23" s="45" t="s">
        <v>29</v>
      </c>
      <c r="P23" s="45" t="s">
        <v>56</v>
      </c>
      <c r="Q23" s="45" t="s">
        <v>57</v>
      </c>
      <c r="R23" s="45" t="s">
        <v>30</v>
      </c>
      <c r="S23" s="45" t="s">
        <v>34</v>
      </c>
      <c r="T23" s="45" t="s">
        <v>32</v>
      </c>
      <c r="U23" s="45" t="s">
        <v>223</v>
      </c>
      <c r="V23" s="45" t="s">
        <v>16</v>
      </c>
      <c r="W23" s="45" t="s">
        <v>58</v>
      </c>
      <c r="X23" s="45" t="s">
        <v>59</v>
      </c>
      <c r="Y23" s="45" t="s">
        <v>33</v>
      </c>
      <c r="Z23" s="45" t="s">
        <v>12</v>
      </c>
      <c r="AA23" s="45" t="s">
        <v>31</v>
      </c>
      <c r="AB23" s="45" t="s">
        <v>13</v>
      </c>
      <c r="AC23" s="45" t="s">
        <v>49</v>
      </c>
      <c r="AD23" s="45" t="s">
        <v>50</v>
      </c>
      <c r="AE23" s="45" t="s">
        <v>60</v>
      </c>
      <c r="AF23" s="45" t="s">
        <v>61</v>
      </c>
      <c r="AG23" s="45" t="s">
        <v>62</v>
      </c>
      <c r="AH23" s="45" t="s">
        <v>63</v>
      </c>
      <c r="AI23" s="45" t="s">
        <v>64</v>
      </c>
      <c r="AJ23" s="45" t="s">
        <v>65</v>
      </c>
      <c r="AK23" s="45" t="s">
        <v>66</v>
      </c>
      <c r="AL23" s="45" t="s">
        <v>67</v>
      </c>
      <c r="AM23" s="45" t="s">
        <v>68</v>
      </c>
      <c r="AN23" s="45" t="s">
        <v>69</v>
      </c>
      <c r="AO23" s="45" t="s">
        <v>70</v>
      </c>
      <c r="AP23" s="45" t="s">
        <v>71</v>
      </c>
    </row>
    <row r="24" spans="1:42">
      <c r="B24" s="45" t="s">
        <v>104</v>
      </c>
      <c r="C24" s="45" t="s">
        <v>43</v>
      </c>
      <c r="E24" s="45" t="s">
        <v>105</v>
      </c>
      <c r="K24" s="45" t="s">
        <v>106</v>
      </c>
      <c r="L24" s="45" t="s">
        <v>107</v>
      </c>
      <c r="M24" s="45" t="s">
        <v>108</v>
      </c>
      <c r="N24" s="45" t="s">
        <v>109</v>
      </c>
      <c r="O24" s="45" t="s">
        <v>110</v>
      </c>
      <c r="P24" s="45" t="s">
        <v>111</v>
      </c>
      <c r="R24" s="45" t="s">
        <v>112</v>
      </c>
      <c r="S24" s="45" t="s">
        <v>113</v>
      </c>
      <c r="T24" s="45" t="s">
        <v>114</v>
      </c>
      <c r="U24" s="45" t="s">
        <v>224</v>
      </c>
      <c r="V24" s="45" t="s">
        <v>115</v>
      </c>
      <c r="W24" s="45" t="s">
        <v>116</v>
      </c>
      <c r="X24" s="45" t="s">
        <v>225</v>
      </c>
      <c r="Y24" s="45" t="s">
        <v>117</v>
      </c>
      <c r="Z24" s="45" t="s">
        <v>118</v>
      </c>
      <c r="AA24" s="45" t="s">
        <v>119</v>
      </c>
      <c r="AB24" s="45" t="s">
        <v>120</v>
      </c>
      <c r="AC24" s="45" t="s">
        <v>226</v>
      </c>
      <c r="AD24" s="45" t="s">
        <v>121</v>
      </c>
      <c r="AE24" s="45" t="s">
        <v>122</v>
      </c>
      <c r="AF24" s="45" t="s">
        <v>121</v>
      </c>
      <c r="AG24" s="45" t="s">
        <v>72</v>
      </c>
      <c r="AH24" s="45" t="s">
        <v>123</v>
      </c>
      <c r="AI24" s="45" t="s">
        <v>73</v>
      </c>
      <c r="AJ24" s="45" t="s">
        <v>74</v>
      </c>
      <c r="AK24" s="45" t="s">
        <v>124</v>
      </c>
      <c r="AL24" s="45" t="s">
        <v>125</v>
      </c>
      <c r="AM24" s="45" t="s">
        <v>126</v>
      </c>
      <c r="AN24" s="45" t="s">
        <v>127</v>
      </c>
      <c r="AO24" s="45" t="s">
        <v>128</v>
      </c>
      <c r="AP24" s="45" t="s">
        <v>129</v>
      </c>
    </row>
    <row r="25" spans="1:42">
      <c r="B25" s="45" t="s">
        <v>130</v>
      </c>
      <c r="C25" s="45" t="s">
        <v>44</v>
      </c>
      <c r="E25" s="45" t="s">
        <v>131</v>
      </c>
      <c r="K25" s="45" t="s">
        <v>132</v>
      </c>
      <c r="L25" s="45" t="s">
        <v>133</v>
      </c>
      <c r="M25" s="45" t="s">
        <v>134</v>
      </c>
      <c r="N25" s="45" t="s">
        <v>135</v>
      </c>
      <c r="O25" s="45" t="s">
        <v>136</v>
      </c>
      <c r="P25" s="45" t="s">
        <v>137</v>
      </c>
      <c r="Q25" s="45" t="s">
        <v>138</v>
      </c>
      <c r="S25" s="45" t="s">
        <v>137</v>
      </c>
      <c r="T25" s="45" t="s">
        <v>139</v>
      </c>
      <c r="V25" s="45" t="s">
        <v>140</v>
      </c>
      <c r="W25" s="45" t="s">
        <v>141</v>
      </c>
      <c r="X25" s="45" t="s">
        <v>142</v>
      </c>
      <c r="Y25" s="45" t="s">
        <v>143</v>
      </c>
      <c r="Z25" s="45" t="s">
        <v>144</v>
      </c>
      <c r="AA25" s="45" t="s">
        <v>145</v>
      </c>
      <c r="AB25" s="45" t="s">
        <v>227</v>
      </c>
      <c r="AC25" s="45" t="s">
        <v>146</v>
      </c>
    </row>
    <row r="26" spans="1:42">
      <c r="B26" s="45" t="s">
        <v>147</v>
      </c>
      <c r="C26" s="45" t="s">
        <v>45</v>
      </c>
      <c r="E26" s="45" t="s">
        <v>148</v>
      </c>
      <c r="K26" s="45" t="s">
        <v>149</v>
      </c>
      <c r="L26" s="45" t="s">
        <v>150</v>
      </c>
      <c r="M26" s="45" t="s">
        <v>151</v>
      </c>
      <c r="N26" s="45" t="s">
        <v>152</v>
      </c>
      <c r="O26" s="45" t="s">
        <v>153</v>
      </c>
      <c r="P26" s="45" t="s">
        <v>154</v>
      </c>
      <c r="Q26" s="45" t="s">
        <v>155</v>
      </c>
      <c r="S26" s="45" t="s">
        <v>154</v>
      </c>
      <c r="T26" s="45" t="s">
        <v>156</v>
      </c>
      <c r="V26" s="45" t="s">
        <v>157</v>
      </c>
      <c r="W26" s="45" t="s">
        <v>158</v>
      </c>
      <c r="X26" s="45" t="s">
        <v>159</v>
      </c>
      <c r="Y26" s="45" t="s">
        <v>160</v>
      </c>
      <c r="Z26" s="45" t="s">
        <v>161</v>
      </c>
      <c r="AA26" s="45" t="s">
        <v>162</v>
      </c>
      <c r="AB26" s="45" t="s">
        <v>228</v>
      </c>
      <c r="AC26" s="45" t="s">
        <v>163</v>
      </c>
    </row>
    <row r="28" spans="1:42">
      <c r="AB28" s="45" t="s">
        <v>164</v>
      </c>
      <c r="AC28" s="45" t="s">
        <v>229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C525-B376-4A61-A68E-CFC59DA1BD8A}">
  <dimension ref="A1:E30"/>
  <sheetViews>
    <sheetView workbookViewId="0"/>
  </sheetViews>
  <sheetFormatPr defaultRowHeight="15"/>
  <sheetData>
    <row r="1" spans="1:5">
      <c r="A1" s="45" t="s">
        <v>168</v>
      </c>
      <c r="B1" s="45" t="s">
        <v>1</v>
      </c>
      <c r="C1" s="45" t="s">
        <v>2</v>
      </c>
      <c r="D1" s="45" t="s">
        <v>3</v>
      </c>
    </row>
    <row r="2" spans="1:5">
      <c r="B2" s="45" t="s">
        <v>18</v>
      </c>
      <c r="C2" s="45" t="s">
        <v>4</v>
      </c>
    </row>
    <row r="3" spans="1:5">
      <c r="A3" s="45" t="s">
        <v>0</v>
      </c>
      <c r="B3" s="45" t="s">
        <v>5</v>
      </c>
      <c r="C3" s="45" t="s">
        <v>290</v>
      </c>
    </row>
    <row r="4" spans="1:5">
      <c r="A4" s="45" t="s">
        <v>0</v>
      </c>
      <c r="B4" s="45" t="s">
        <v>6</v>
      </c>
      <c r="C4" s="45" t="s">
        <v>291</v>
      </c>
    </row>
    <row r="5" spans="1:5">
      <c r="A5" s="45" t="s">
        <v>0</v>
      </c>
      <c r="B5" s="45" t="s">
        <v>25</v>
      </c>
      <c r="C5" s="45" t="s">
        <v>77</v>
      </c>
      <c r="D5" s="45" t="s">
        <v>78</v>
      </c>
      <c r="E5" s="45" t="s">
        <v>51</v>
      </c>
    </row>
    <row r="8" spans="1:5">
      <c r="A8" s="45" t="s">
        <v>8</v>
      </c>
      <c r="C8" s="45" t="s">
        <v>79</v>
      </c>
    </row>
    <row r="9" spans="1:5">
      <c r="A9" s="45" t="s">
        <v>9</v>
      </c>
      <c r="C9" s="45" t="s">
        <v>80</v>
      </c>
    </row>
    <row r="10" spans="1:5">
      <c r="B10" s="45" t="s">
        <v>37</v>
      </c>
      <c r="C10" s="45" t="s">
        <v>81</v>
      </c>
    </row>
    <row r="11" spans="1:5">
      <c r="B11" s="45" t="s">
        <v>35</v>
      </c>
      <c r="C11" s="45" t="s">
        <v>81</v>
      </c>
    </row>
    <row r="12" spans="1:5">
      <c r="B12" s="45" t="s">
        <v>38</v>
      </c>
      <c r="C12" s="45" t="s">
        <v>82</v>
      </c>
    </row>
    <row r="13" spans="1:5">
      <c r="B13" s="45" t="s">
        <v>39</v>
      </c>
      <c r="C13" s="45" t="s">
        <v>83</v>
      </c>
      <c r="D13" s="45" t="s">
        <v>84</v>
      </c>
    </row>
    <row r="14" spans="1:5">
      <c r="D14" s="45" t="s">
        <v>85</v>
      </c>
    </row>
    <row r="15" spans="1:5">
      <c r="D15" s="45" t="s">
        <v>52</v>
      </c>
    </row>
    <row r="28" spans="3:4">
      <c r="C28" s="45" t="s">
        <v>53</v>
      </c>
      <c r="D28" s="45" t="s">
        <v>52</v>
      </c>
    </row>
    <row r="29" spans="3:4">
      <c r="D29" s="45" t="s">
        <v>84</v>
      </c>
    </row>
    <row r="30" spans="3:4">
      <c r="D30" s="45" t="s">
        <v>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9E505-0A3B-4223-9201-C63616FE8AAC}">
  <dimension ref="A1:AP32"/>
  <sheetViews>
    <sheetView workbookViewId="0"/>
  </sheetViews>
  <sheetFormatPr defaultRowHeight="15"/>
  <sheetData>
    <row r="1" spans="1:35">
      <c r="A1" s="45" t="s">
        <v>222</v>
      </c>
      <c r="B1" s="45" t="s">
        <v>41</v>
      </c>
      <c r="C1" s="45" t="s">
        <v>7</v>
      </c>
      <c r="D1" s="45" t="s">
        <v>7</v>
      </c>
      <c r="E1" s="45" t="s">
        <v>7</v>
      </c>
      <c r="F1" s="45" t="s">
        <v>7</v>
      </c>
      <c r="G1" s="45" t="s">
        <v>7</v>
      </c>
      <c r="H1" s="45" t="s">
        <v>7</v>
      </c>
      <c r="I1" s="45" t="s">
        <v>7</v>
      </c>
      <c r="J1" s="45" t="s">
        <v>48</v>
      </c>
      <c r="K1" s="45" t="s">
        <v>17</v>
      </c>
      <c r="L1" s="45" t="s">
        <v>17</v>
      </c>
      <c r="M1" s="45" t="s">
        <v>17</v>
      </c>
      <c r="N1" s="45" t="s">
        <v>17</v>
      </c>
      <c r="O1" s="45" t="s">
        <v>17</v>
      </c>
      <c r="P1" s="45" t="s">
        <v>17</v>
      </c>
      <c r="Q1" s="45" t="s">
        <v>17</v>
      </c>
      <c r="R1" s="45" t="s">
        <v>17</v>
      </c>
      <c r="S1" s="45" t="s">
        <v>17</v>
      </c>
      <c r="T1" s="45" t="s">
        <v>17</v>
      </c>
      <c r="V1" s="45" t="s">
        <v>17</v>
      </c>
      <c r="W1" s="45" t="s">
        <v>17</v>
      </c>
      <c r="X1" s="45" t="s">
        <v>17</v>
      </c>
      <c r="Y1" s="45" t="s">
        <v>7</v>
      </c>
      <c r="Z1" s="45" t="s">
        <v>7</v>
      </c>
      <c r="AA1" s="45" t="s">
        <v>17</v>
      </c>
      <c r="AB1" s="45" t="s">
        <v>17</v>
      </c>
      <c r="AC1" s="45" t="s">
        <v>17</v>
      </c>
      <c r="AH1" s="45" t="s">
        <v>7</v>
      </c>
      <c r="AI1" s="45" t="s">
        <v>7</v>
      </c>
    </row>
    <row r="2" spans="1:35">
      <c r="A2" s="45" t="s">
        <v>7</v>
      </c>
      <c r="D2" s="45" t="s">
        <v>18</v>
      </c>
      <c r="E2" s="45" t="s">
        <v>88</v>
      </c>
    </row>
    <row r="3" spans="1:35">
      <c r="A3" s="45" t="s">
        <v>7</v>
      </c>
      <c r="D3" s="45" t="s">
        <v>21</v>
      </c>
      <c r="E3" s="45" t="s">
        <v>19</v>
      </c>
      <c r="F3" s="45" t="s">
        <v>20</v>
      </c>
      <c r="G3" s="45" t="s">
        <v>22</v>
      </c>
      <c r="H3" s="45" t="s">
        <v>42</v>
      </c>
      <c r="I3" s="45" t="s">
        <v>23</v>
      </c>
    </row>
    <row r="4" spans="1:35">
      <c r="A4" s="45" t="s">
        <v>7</v>
      </c>
      <c r="C4" s="45" t="s">
        <v>11</v>
      </c>
      <c r="D4" s="45" t="s">
        <v>89</v>
      </c>
      <c r="E4" s="45" t="s">
        <v>90</v>
      </c>
      <c r="F4" s="45" t="s">
        <v>46</v>
      </c>
      <c r="G4" s="45" t="s">
        <v>24</v>
      </c>
      <c r="H4" s="45" t="s">
        <v>91</v>
      </c>
    </row>
    <row r="5" spans="1:35">
      <c r="A5" s="45" t="s">
        <v>7</v>
      </c>
      <c r="C5" s="45" t="s">
        <v>10</v>
      </c>
      <c r="D5" s="45" t="s">
        <v>92</v>
      </c>
      <c r="E5" s="45" t="s">
        <v>93</v>
      </c>
      <c r="F5" s="45" t="s">
        <v>47</v>
      </c>
      <c r="G5" s="45" t="s">
        <v>24</v>
      </c>
      <c r="H5" s="45" t="s">
        <v>91</v>
      </c>
      <c r="I5" s="45" t="s">
        <v>94</v>
      </c>
    </row>
    <row r="6" spans="1:35">
      <c r="A6" s="45" t="s">
        <v>7</v>
      </c>
      <c r="C6" s="45" t="s">
        <v>36</v>
      </c>
      <c r="D6" s="45" t="s">
        <v>95</v>
      </c>
      <c r="E6" s="45" t="s">
        <v>96</v>
      </c>
      <c r="F6" s="45" t="s">
        <v>47</v>
      </c>
      <c r="G6" s="45" t="s">
        <v>24</v>
      </c>
      <c r="H6" s="45" t="s">
        <v>91</v>
      </c>
      <c r="I6" s="45" t="s">
        <v>97</v>
      </c>
    </row>
    <row r="7" spans="1:35">
      <c r="A7" s="45" t="s">
        <v>7</v>
      </c>
    </row>
    <row r="8" spans="1:35">
      <c r="A8" s="45" t="s">
        <v>7</v>
      </c>
    </row>
    <row r="9" spans="1:35">
      <c r="A9" s="45" t="s">
        <v>7</v>
      </c>
    </row>
    <row r="10" spans="1:35">
      <c r="A10" s="45" t="s">
        <v>7</v>
      </c>
    </row>
    <row r="11" spans="1:35">
      <c r="A11" s="45" t="s">
        <v>7</v>
      </c>
      <c r="C11" s="45" t="s">
        <v>26</v>
      </c>
      <c r="E11" s="45" t="s">
        <v>98</v>
      </c>
    </row>
    <row r="12" spans="1:35">
      <c r="A12" s="45" t="s">
        <v>7</v>
      </c>
      <c r="C12" s="45" t="s">
        <v>27</v>
      </c>
      <c r="E12" s="45" t="s">
        <v>99</v>
      </c>
    </row>
    <row r="13" spans="1:35">
      <c r="A13" s="45" t="s">
        <v>7</v>
      </c>
      <c r="C13" s="45" t="s">
        <v>37</v>
      </c>
      <c r="E13" s="45" t="s">
        <v>100</v>
      </c>
    </row>
    <row r="14" spans="1:35">
      <c r="A14" s="45" t="s">
        <v>7</v>
      </c>
      <c r="C14" s="45" t="s">
        <v>35</v>
      </c>
      <c r="E14" s="45" t="s">
        <v>101</v>
      </c>
    </row>
    <row r="15" spans="1:35">
      <c r="A15" s="45" t="s">
        <v>7</v>
      </c>
      <c r="C15" s="45" t="s">
        <v>38</v>
      </c>
      <c r="E15" s="45" t="s">
        <v>102</v>
      </c>
    </row>
    <row r="16" spans="1:35">
      <c r="A16" s="45" t="s">
        <v>7</v>
      </c>
      <c r="C16" s="45" t="s">
        <v>39</v>
      </c>
      <c r="E16" s="45" t="s">
        <v>103</v>
      </c>
    </row>
    <row r="17" spans="1:42">
      <c r="A17" s="45" t="s">
        <v>7</v>
      </c>
    </row>
    <row r="18" spans="1:42">
      <c r="A18" s="45" t="s">
        <v>7</v>
      </c>
    </row>
    <row r="21" spans="1:42">
      <c r="K21" s="45" t="s">
        <v>40</v>
      </c>
    </row>
    <row r="23" spans="1:42">
      <c r="E23" s="45" t="s">
        <v>28</v>
      </c>
      <c r="K23" s="45" t="s">
        <v>54</v>
      </c>
      <c r="L23" s="45" t="s">
        <v>55</v>
      </c>
      <c r="M23" s="45" t="s">
        <v>14</v>
      </c>
      <c r="N23" s="45" t="s">
        <v>15</v>
      </c>
      <c r="O23" s="45" t="s">
        <v>29</v>
      </c>
      <c r="P23" s="45" t="s">
        <v>56</v>
      </c>
      <c r="Q23" s="45" t="s">
        <v>57</v>
      </c>
      <c r="R23" s="45" t="s">
        <v>30</v>
      </c>
      <c r="S23" s="45" t="s">
        <v>34</v>
      </c>
      <c r="T23" s="45" t="s">
        <v>32</v>
      </c>
      <c r="U23" s="45" t="s">
        <v>223</v>
      </c>
      <c r="V23" s="45" t="s">
        <v>16</v>
      </c>
      <c r="W23" s="45" t="s">
        <v>58</v>
      </c>
      <c r="X23" s="45" t="s">
        <v>59</v>
      </c>
      <c r="Y23" s="45" t="s">
        <v>33</v>
      </c>
      <c r="Z23" s="45" t="s">
        <v>12</v>
      </c>
      <c r="AA23" s="45" t="s">
        <v>31</v>
      </c>
      <c r="AB23" s="45" t="s">
        <v>13</v>
      </c>
      <c r="AC23" s="45" t="s">
        <v>49</v>
      </c>
      <c r="AD23" s="45" t="s">
        <v>50</v>
      </c>
      <c r="AE23" s="45" t="s">
        <v>60</v>
      </c>
      <c r="AF23" s="45" t="s">
        <v>61</v>
      </c>
      <c r="AG23" s="45" t="s">
        <v>62</v>
      </c>
      <c r="AH23" s="45" t="s">
        <v>63</v>
      </c>
      <c r="AI23" s="45" t="s">
        <v>64</v>
      </c>
      <c r="AJ23" s="45" t="s">
        <v>65</v>
      </c>
      <c r="AK23" s="45" t="s">
        <v>66</v>
      </c>
      <c r="AL23" s="45" t="s">
        <v>67</v>
      </c>
      <c r="AM23" s="45" t="s">
        <v>68</v>
      </c>
      <c r="AN23" s="45" t="s">
        <v>69</v>
      </c>
      <c r="AO23" s="45" t="s">
        <v>70</v>
      </c>
      <c r="AP23" s="45" t="s">
        <v>71</v>
      </c>
    </row>
    <row r="24" spans="1:42">
      <c r="B24" s="45" t="s">
        <v>104</v>
      </c>
      <c r="C24" s="45" t="s">
        <v>43</v>
      </c>
      <c r="E24" s="45" t="s">
        <v>105</v>
      </c>
      <c r="K24" s="45" t="s">
        <v>106</v>
      </c>
      <c r="L24" s="45" t="s">
        <v>107</v>
      </c>
      <c r="M24" s="45" t="s">
        <v>108</v>
      </c>
      <c r="N24" s="45" t="s">
        <v>109</v>
      </c>
      <c r="O24" s="45" t="s">
        <v>110</v>
      </c>
      <c r="P24" s="45" t="s">
        <v>111</v>
      </c>
      <c r="R24" s="45" t="s">
        <v>112</v>
      </c>
      <c r="S24" s="45" t="s">
        <v>113</v>
      </c>
      <c r="T24" s="45" t="s">
        <v>114</v>
      </c>
      <c r="U24" s="45" t="s">
        <v>224</v>
      </c>
      <c r="V24" s="45" t="s">
        <v>115</v>
      </c>
      <c r="W24" s="45" t="s">
        <v>116</v>
      </c>
      <c r="X24" s="45" t="s">
        <v>225</v>
      </c>
      <c r="Y24" s="45" t="s">
        <v>117</v>
      </c>
      <c r="Z24" s="45" t="s">
        <v>118</v>
      </c>
      <c r="AA24" s="45" t="s">
        <v>119</v>
      </c>
      <c r="AB24" s="45" t="s">
        <v>120</v>
      </c>
      <c r="AC24" s="45" t="s">
        <v>226</v>
      </c>
      <c r="AD24" s="45" t="s">
        <v>121</v>
      </c>
      <c r="AE24" s="45" t="s">
        <v>122</v>
      </c>
      <c r="AF24" s="45" t="s">
        <v>121</v>
      </c>
      <c r="AG24" s="45" t="s">
        <v>72</v>
      </c>
      <c r="AH24" s="45" t="s">
        <v>123</v>
      </c>
      <c r="AI24" s="45" t="s">
        <v>73</v>
      </c>
      <c r="AJ24" s="45" t="s">
        <v>74</v>
      </c>
      <c r="AK24" s="45" t="s">
        <v>124</v>
      </c>
      <c r="AL24" s="45" t="s">
        <v>125</v>
      </c>
      <c r="AM24" s="45" t="s">
        <v>126</v>
      </c>
      <c r="AN24" s="45" t="s">
        <v>127</v>
      </c>
      <c r="AO24" s="45" t="s">
        <v>128</v>
      </c>
      <c r="AP24" s="45" t="s">
        <v>129</v>
      </c>
    </row>
    <row r="25" spans="1:42">
      <c r="A25" s="45" t="s">
        <v>166</v>
      </c>
      <c r="B25" s="45" t="s">
        <v>130</v>
      </c>
      <c r="C25" s="45" t="s">
        <v>43</v>
      </c>
      <c r="E25" s="45" t="s">
        <v>292</v>
      </c>
      <c r="K25" s="45" t="s">
        <v>170</v>
      </c>
      <c r="L25" s="45" t="s">
        <v>171</v>
      </c>
      <c r="M25" s="45" t="s">
        <v>132</v>
      </c>
      <c r="N25" s="45" t="s">
        <v>133</v>
      </c>
      <c r="O25" s="45" t="s">
        <v>134</v>
      </c>
      <c r="P25" s="45" t="s">
        <v>172</v>
      </c>
      <c r="R25" s="45" t="s">
        <v>135</v>
      </c>
      <c r="S25" s="45" t="s">
        <v>136</v>
      </c>
      <c r="T25" s="45" t="s">
        <v>138</v>
      </c>
      <c r="U25" s="45" t="s">
        <v>145</v>
      </c>
      <c r="V25" s="45" t="s">
        <v>173</v>
      </c>
      <c r="W25" s="45" t="s">
        <v>174</v>
      </c>
      <c r="X25" s="45" t="s">
        <v>230</v>
      </c>
      <c r="Y25" s="45" t="s">
        <v>137</v>
      </c>
      <c r="Z25" s="45" t="s">
        <v>139</v>
      </c>
      <c r="AA25" s="45" t="s">
        <v>140</v>
      </c>
      <c r="AB25" s="45" t="s">
        <v>141</v>
      </c>
      <c r="AC25" s="45" t="s">
        <v>231</v>
      </c>
      <c r="AD25" s="45" t="s">
        <v>146</v>
      </c>
      <c r="AE25" s="45" t="s">
        <v>175</v>
      </c>
      <c r="AF25" s="45" t="s">
        <v>146</v>
      </c>
      <c r="AG25" s="45" t="s">
        <v>72</v>
      </c>
      <c r="AH25" s="45" t="s">
        <v>143</v>
      </c>
      <c r="AI25" s="45" t="s">
        <v>73</v>
      </c>
      <c r="AJ25" s="45" t="s">
        <v>74</v>
      </c>
      <c r="AK25" s="45" t="s">
        <v>176</v>
      </c>
      <c r="AL25" s="45" t="s">
        <v>177</v>
      </c>
      <c r="AM25" s="45" t="s">
        <v>178</v>
      </c>
      <c r="AN25" s="45" t="s">
        <v>179</v>
      </c>
      <c r="AO25" s="45" t="s">
        <v>180</v>
      </c>
      <c r="AP25" s="45" t="s">
        <v>181</v>
      </c>
    </row>
    <row r="26" spans="1:42">
      <c r="A26" s="45" t="s">
        <v>166</v>
      </c>
      <c r="B26" s="45" t="s">
        <v>147</v>
      </c>
      <c r="C26" s="45" t="s">
        <v>43</v>
      </c>
      <c r="E26" s="45" t="s">
        <v>293</v>
      </c>
      <c r="K26" s="45" t="s">
        <v>182</v>
      </c>
      <c r="L26" s="45" t="s">
        <v>183</v>
      </c>
      <c r="M26" s="45" t="s">
        <v>149</v>
      </c>
      <c r="N26" s="45" t="s">
        <v>150</v>
      </c>
      <c r="O26" s="45" t="s">
        <v>151</v>
      </c>
      <c r="P26" s="45" t="s">
        <v>184</v>
      </c>
      <c r="R26" s="45" t="s">
        <v>152</v>
      </c>
      <c r="S26" s="45" t="s">
        <v>153</v>
      </c>
      <c r="T26" s="45" t="s">
        <v>155</v>
      </c>
      <c r="U26" s="45" t="s">
        <v>162</v>
      </c>
      <c r="V26" s="45" t="s">
        <v>185</v>
      </c>
      <c r="W26" s="45" t="s">
        <v>186</v>
      </c>
      <c r="X26" s="45" t="s">
        <v>232</v>
      </c>
      <c r="Y26" s="45" t="s">
        <v>154</v>
      </c>
      <c r="Z26" s="45" t="s">
        <v>156</v>
      </c>
      <c r="AA26" s="45" t="s">
        <v>157</v>
      </c>
      <c r="AB26" s="45" t="s">
        <v>158</v>
      </c>
      <c r="AC26" s="45" t="s">
        <v>233</v>
      </c>
      <c r="AD26" s="45" t="s">
        <v>163</v>
      </c>
      <c r="AE26" s="45" t="s">
        <v>187</v>
      </c>
      <c r="AF26" s="45" t="s">
        <v>163</v>
      </c>
      <c r="AG26" s="45" t="s">
        <v>72</v>
      </c>
      <c r="AH26" s="45" t="s">
        <v>160</v>
      </c>
      <c r="AI26" s="45" t="s">
        <v>73</v>
      </c>
      <c r="AJ26" s="45" t="s">
        <v>74</v>
      </c>
      <c r="AK26" s="45" t="s">
        <v>188</v>
      </c>
      <c r="AL26" s="45" t="s">
        <v>189</v>
      </c>
      <c r="AM26" s="45" t="s">
        <v>190</v>
      </c>
      <c r="AN26" s="45" t="s">
        <v>191</v>
      </c>
      <c r="AO26" s="45" t="s">
        <v>192</v>
      </c>
      <c r="AP26" s="45" t="s">
        <v>193</v>
      </c>
    </row>
    <row r="27" spans="1:42">
      <c r="A27" s="45" t="s">
        <v>166</v>
      </c>
      <c r="B27" s="45" t="s">
        <v>194</v>
      </c>
      <c r="C27" s="45" t="s">
        <v>43</v>
      </c>
      <c r="E27" s="45" t="s">
        <v>294</v>
      </c>
      <c r="K27" s="45" t="s">
        <v>234</v>
      </c>
      <c r="L27" s="45" t="s">
        <v>235</v>
      </c>
      <c r="M27" s="45" t="s">
        <v>195</v>
      </c>
      <c r="N27" s="45" t="s">
        <v>196</v>
      </c>
      <c r="O27" s="45" t="s">
        <v>197</v>
      </c>
      <c r="P27" s="45" t="s">
        <v>236</v>
      </c>
      <c r="R27" s="45" t="s">
        <v>198</v>
      </c>
      <c r="S27" s="45" t="s">
        <v>199</v>
      </c>
      <c r="T27" s="45" t="s">
        <v>201</v>
      </c>
      <c r="U27" s="45" t="s">
        <v>206</v>
      </c>
      <c r="V27" s="45" t="s">
        <v>237</v>
      </c>
      <c r="W27" s="45" t="s">
        <v>238</v>
      </c>
      <c r="X27" s="45" t="s">
        <v>239</v>
      </c>
      <c r="Y27" s="45" t="s">
        <v>200</v>
      </c>
      <c r="Z27" s="45" t="s">
        <v>202</v>
      </c>
      <c r="AA27" s="45" t="s">
        <v>203</v>
      </c>
      <c r="AB27" s="45" t="s">
        <v>204</v>
      </c>
      <c r="AC27" s="45" t="s">
        <v>240</v>
      </c>
      <c r="AD27" s="45" t="s">
        <v>207</v>
      </c>
      <c r="AE27" s="45" t="s">
        <v>241</v>
      </c>
      <c r="AF27" s="45" t="s">
        <v>207</v>
      </c>
      <c r="AG27" s="45" t="s">
        <v>72</v>
      </c>
      <c r="AH27" s="45" t="s">
        <v>205</v>
      </c>
      <c r="AI27" s="45" t="s">
        <v>73</v>
      </c>
      <c r="AJ27" s="45" t="s">
        <v>74</v>
      </c>
      <c r="AK27" s="45" t="s">
        <v>242</v>
      </c>
      <c r="AL27" s="45" t="s">
        <v>243</v>
      </c>
      <c r="AM27" s="45" t="s">
        <v>244</v>
      </c>
      <c r="AN27" s="45" t="s">
        <v>245</v>
      </c>
      <c r="AO27" s="45" t="s">
        <v>246</v>
      </c>
      <c r="AP27" s="45" t="s">
        <v>247</v>
      </c>
    </row>
    <row r="28" spans="1:42">
      <c r="A28" s="45" t="s">
        <v>166</v>
      </c>
      <c r="B28" s="45" t="s">
        <v>208</v>
      </c>
      <c r="C28" s="45" t="s">
        <v>43</v>
      </c>
      <c r="E28" s="45" t="s">
        <v>295</v>
      </c>
      <c r="K28" s="45" t="s">
        <v>248</v>
      </c>
      <c r="L28" s="45" t="s">
        <v>249</v>
      </c>
      <c r="M28" s="45" t="s">
        <v>209</v>
      </c>
      <c r="N28" s="45" t="s">
        <v>210</v>
      </c>
      <c r="O28" s="45" t="s">
        <v>211</v>
      </c>
      <c r="P28" s="45" t="s">
        <v>250</v>
      </c>
      <c r="R28" s="45" t="s">
        <v>212</v>
      </c>
      <c r="S28" s="45" t="s">
        <v>213</v>
      </c>
      <c r="T28" s="45" t="s">
        <v>215</v>
      </c>
      <c r="U28" s="45" t="s">
        <v>220</v>
      </c>
      <c r="V28" s="45" t="s">
        <v>251</v>
      </c>
      <c r="W28" s="45" t="s">
        <v>252</v>
      </c>
      <c r="X28" s="45" t="s">
        <v>253</v>
      </c>
      <c r="Y28" s="45" t="s">
        <v>214</v>
      </c>
      <c r="Z28" s="45" t="s">
        <v>216</v>
      </c>
      <c r="AA28" s="45" t="s">
        <v>217</v>
      </c>
      <c r="AB28" s="45" t="s">
        <v>218</v>
      </c>
      <c r="AC28" s="45" t="s">
        <v>254</v>
      </c>
      <c r="AD28" s="45" t="s">
        <v>221</v>
      </c>
      <c r="AE28" s="45" t="s">
        <v>255</v>
      </c>
      <c r="AF28" s="45" t="s">
        <v>221</v>
      </c>
      <c r="AG28" s="45" t="s">
        <v>72</v>
      </c>
      <c r="AH28" s="45" t="s">
        <v>219</v>
      </c>
      <c r="AI28" s="45" t="s">
        <v>73</v>
      </c>
      <c r="AJ28" s="45" t="s">
        <v>74</v>
      </c>
      <c r="AK28" s="45" t="s">
        <v>256</v>
      </c>
      <c r="AL28" s="45" t="s">
        <v>257</v>
      </c>
      <c r="AM28" s="45" t="s">
        <v>258</v>
      </c>
      <c r="AN28" s="45" t="s">
        <v>259</v>
      </c>
      <c r="AO28" s="45" t="s">
        <v>260</v>
      </c>
      <c r="AP28" s="45" t="s">
        <v>261</v>
      </c>
    </row>
    <row r="29" spans="1:42">
      <c r="B29" s="45" t="s">
        <v>262</v>
      </c>
      <c r="C29" s="45" t="s">
        <v>44</v>
      </c>
      <c r="E29" s="45" t="s">
        <v>131</v>
      </c>
      <c r="K29" s="45" t="s">
        <v>263</v>
      </c>
      <c r="L29" s="45" t="s">
        <v>264</v>
      </c>
      <c r="M29" s="45" t="s">
        <v>265</v>
      </c>
      <c r="N29" s="45" t="s">
        <v>266</v>
      </c>
      <c r="O29" s="45" t="s">
        <v>267</v>
      </c>
      <c r="P29" s="45" t="s">
        <v>270</v>
      </c>
      <c r="Q29" s="45" t="s">
        <v>268</v>
      </c>
      <c r="S29" s="45" t="s">
        <v>270</v>
      </c>
      <c r="T29" s="45" t="s">
        <v>271</v>
      </c>
      <c r="V29" s="45" t="s">
        <v>272</v>
      </c>
      <c r="W29" s="45" t="s">
        <v>273</v>
      </c>
      <c r="X29" s="45" t="s">
        <v>296</v>
      </c>
      <c r="Y29" s="45" t="s">
        <v>275</v>
      </c>
      <c r="Z29" s="45" t="s">
        <v>297</v>
      </c>
      <c r="AA29" s="45" t="s">
        <v>269</v>
      </c>
      <c r="AB29" s="45" t="s">
        <v>298</v>
      </c>
      <c r="AC29" s="45" t="s">
        <v>274</v>
      </c>
    </row>
    <row r="30" spans="1:42">
      <c r="B30" s="45" t="s">
        <v>276</v>
      </c>
      <c r="C30" s="45" t="s">
        <v>45</v>
      </c>
      <c r="E30" s="45" t="s">
        <v>148</v>
      </c>
      <c r="K30" s="45" t="s">
        <v>277</v>
      </c>
      <c r="L30" s="45" t="s">
        <v>278</v>
      </c>
      <c r="M30" s="45" t="s">
        <v>279</v>
      </c>
      <c r="N30" s="45" t="s">
        <v>280</v>
      </c>
      <c r="O30" s="45" t="s">
        <v>281</v>
      </c>
      <c r="P30" s="45" t="s">
        <v>284</v>
      </c>
      <c r="Q30" s="45" t="s">
        <v>282</v>
      </c>
      <c r="S30" s="45" t="s">
        <v>284</v>
      </c>
      <c r="T30" s="45" t="s">
        <v>285</v>
      </c>
      <c r="V30" s="45" t="s">
        <v>286</v>
      </c>
      <c r="W30" s="45" t="s">
        <v>287</v>
      </c>
      <c r="X30" s="45" t="s">
        <v>299</v>
      </c>
      <c r="Y30" s="45" t="s">
        <v>289</v>
      </c>
      <c r="Z30" s="45" t="s">
        <v>300</v>
      </c>
      <c r="AA30" s="45" t="s">
        <v>283</v>
      </c>
      <c r="AB30" s="45" t="s">
        <v>301</v>
      </c>
      <c r="AC30" s="45" t="s">
        <v>288</v>
      </c>
    </row>
    <row r="32" spans="1:42">
      <c r="AB32" s="45" t="s">
        <v>302</v>
      </c>
      <c r="AC32" s="45" t="s">
        <v>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Option</vt:lpstr>
      <vt:lpstr>Data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cp:lastPrinted>2020-03-16T07:52:19Z</cp:lastPrinted>
  <dcterms:created xsi:type="dcterms:W3CDTF">2017-04-18T02:36:09Z</dcterms:created>
  <dcterms:modified xsi:type="dcterms:W3CDTF">2024-11-05T06:32:49Z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