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F:\YUENFUN\XLS\NUHS Cluster (Monthly Report)\2024\"/>
    </mc:Choice>
  </mc:AlternateContent>
  <xr:revisionPtr revIDLastSave="0" documentId="8_{8BB5BB7B-8D28-42D2-862C-CF2CB3A80625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s" sheetId="17" r:id="rId4"/>
    <sheet name="Sheet2" sheetId="24" state="veryHidden" r:id="rId5"/>
    <sheet name="Sheet3" sheetId="25" state="veryHidden" r:id="rId6"/>
    <sheet name="Sheet4" sheetId="26" state="veryHidden" r:id="rId7"/>
    <sheet name="Sheet5" sheetId="27" state="veryHidden" r:id="rId8"/>
    <sheet name="Sheet6" sheetId="30" state="veryHidden" r:id="rId9"/>
    <sheet name="Sheet7" sheetId="31" state="veryHidden" r:id="rId10"/>
  </sheets>
  <definedNames>
    <definedName name="_xlnm._FilterDatabase" localSheetId="1" hidden="1">Data!$K$23:$AN$30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1" i="2" l="1"/>
  <c r="AE31" i="2"/>
  <c r="AH31" i="2"/>
  <c r="AI31" i="2"/>
  <c r="AJ31" i="2"/>
  <c r="AK31" i="2"/>
  <c r="E31" i="2" l="1"/>
  <c r="K31" i="2"/>
  <c r="B31" i="2" s="1"/>
  <c r="L31" i="2"/>
  <c r="O31" i="2"/>
  <c r="P31" i="2"/>
  <c r="R31" i="2"/>
  <c r="S31" i="2"/>
  <c r="T31" i="2"/>
  <c r="U31" i="2"/>
  <c r="X31" i="2"/>
  <c r="Y31" i="2"/>
  <c r="Z31" i="2"/>
  <c r="AA31" i="2"/>
  <c r="AL31" i="2"/>
  <c r="E24" i="2"/>
  <c r="K24" i="2"/>
  <c r="L24" i="2"/>
  <c r="O24" i="2"/>
  <c r="P24" i="2"/>
  <c r="R24" i="2"/>
  <c r="S24" i="2"/>
  <c r="T24" i="2"/>
  <c r="X24" i="2"/>
  <c r="Y24" i="2"/>
  <c r="Z24" i="2"/>
  <c r="AA24" i="2"/>
  <c r="AC24" i="2"/>
  <c r="AE24" i="2"/>
  <c r="AH24" i="2"/>
  <c r="AI24" i="2"/>
  <c r="E25" i="2"/>
  <c r="K25" i="2"/>
  <c r="L25" i="2"/>
  <c r="O25" i="2"/>
  <c r="P25" i="2"/>
  <c r="R25" i="2"/>
  <c r="S25" i="2"/>
  <c r="T25" i="2"/>
  <c r="X25" i="2"/>
  <c r="Y25" i="2"/>
  <c r="Z25" i="2"/>
  <c r="AA25" i="2"/>
  <c r="AC25" i="2"/>
  <c r="AE25" i="2"/>
  <c r="AH25" i="2"/>
  <c r="AI25" i="2"/>
  <c r="AJ25" i="2"/>
  <c r="AK25" i="2"/>
  <c r="AL25" i="2"/>
  <c r="E26" i="2"/>
  <c r="K26" i="2"/>
  <c r="L26" i="2"/>
  <c r="O26" i="2"/>
  <c r="P26" i="2"/>
  <c r="R26" i="2"/>
  <c r="S26" i="2"/>
  <c r="T26" i="2"/>
  <c r="X26" i="2"/>
  <c r="Y26" i="2"/>
  <c r="Z26" i="2"/>
  <c r="AA26" i="2"/>
  <c r="AC26" i="2"/>
  <c r="AE26" i="2"/>
  <c r="AH26" i="2"/>
  <c r="AI26" i="2"/>
  <c r="AJ26" i="2"/>
  <c r="AK26" i="2"/>
  <c r="AL26" i="2"/>
  <c r="E27" i="2"/>
  <c r="K27" i="2"/>
  <c r="L27" i="2"/>
  <c r="O27" i="2"/>
  <c r="P27" i="2"/>
  <c r="R27" i="2"/>
  <c r="S27" i="2"/>
  <c r="T27" i="2"/>
  <c r="X27" i="2"/>
  <c r="Y27" i="2"/>
  <c r="Z27" i="2"/>
  <c r="AA27" i="2"/>
  <c r="AC27" i="2"/>
  <c r="AE27" i="2"/>
  <c r="AH27" i="2"/>
  <c r="AI27" i="2"/>
  <c r="E28" i="2"/>
  <c r="K28" i="2"/>
  <c r="L28" i="2"/>
  <c r="O28" i="2"/>
  <c r="P28" i="2"/>
  <c r="R28" i="2"/>
  <c r="S28" i="2"/>
  <c r="T28" i="2"/>
  <c r="X28" i="2"/>
  <c r="Y28" i="2"/>
  <c r="Z28" i="2"/>
  <c r="AA28" i="2"/>
  <c r="AC28" i="2"/>
  <c r="AE28" i="2"/>
  <c r="AH28" i="2"/>
  <c r="AI28" i="2"/>
  <c r="AJ28" i="2"/>
  <c r="AK28" i="2"/>
  <c r="AL28" i="2"/>
  <c r="E29" i="2"/>
  <c r="K29" i="2"/>
  <c r="L29" i="2"/>
  <c r="O29" i="2"/>
  <c r="Q29" i="2"/>
  <c r="R29" i="2"/>
  <c r="S29" i="2"/>
  <c r="T29" i="2"/>
  <c r="Y29" i="2"/>
  <c r="Z29" i="2"/>
  <c r="AA29" i="2"/>
  <c r="AB29" i="2"/>
  <c r="AC29" i="2"/>
  <c r="AE29" i="2"/>
  <c r="AF29" i="2"/>
  <c r="AG29" i="2"/>
  <c r="E30" i="2"/>
  <c r="K30" i="2"/>
  <c r="L30" i="2"/>
  <c r="O30" i="2"/>
  <c r="Q30" i="2"/>
  <c r="R30" i="2"/>
  <c r="S30" i="2"/>
  <c r="T30" i="2"/>
  <c r="Y30" i="2"/>
  <c r="Z30" i="2"/>
  <c r="AA30" i="2"/>
  <c r="AB30" i="2"/>
  <c r="AC30" i="2"/>
  <c r="AF30" i="2"/>
  <c r="AG30" i="2"/>
  <c r="D5" i="1"/>
  <c r="B9" i="17"/>
  <c r="B8" i="17"/>
  <c r="B7" i="17"/>
  <c r="E15" i="2"/>
  <c r="H6" i="2"/>
  <c r="H5" i="2"/>
  <c r="H4" i="2"/>
  <c r="E2" i="2"/>
  <c r="D15" i="1"/>
  <c r="D14" i="1"/>
  <c r="D13" i="1"/>
  <c r="C13" i="1"/>
  <c r="E16" i="2" s="1"/>
  <c r="C12" i="1"/>
  <c r="C11" i="1"/>
  <c r="E14" i="2" s="1"/>
  <c r="C10" i="1"/>
  <c r="E13" i="2" s="1"/>
  <c r="C5" i="1"/>
  <c r="E12" i="2" s="1"/>
  <c r="C4" i="1"/>
  <c r="C3" i="1"/>
  <c r="C9" i="1" s="1"/>
  <c r="E11" i="2" s="1"/>
  <c r="B27" i="2" l="1"/>
  <c r="B24" i="2"/>
  <c r="B25" i="2"/>
  <c r="B28" i="2"/>
  <c r="B26" i="2"/>
  <c r="I6" i="2"/>
  <c r="D6" i="2"/>
  <c r="D4" i="2"/>
  <c r="E4" i="2" s="1"/>
  <c r="I5" i="2"/>
  <c r="D5" i="2"/>
  <c r="C8" i="1"/>
  <c r="E5" i="2" l="1"/>
  <c r="E6" i="2"/>
  <c r="B29" i="2"/>
  <c r="B30" i="2"/>
</calcChain>
</file>

<file path=xl/sharedStrings.xml><?xml version="1.0" encoding="utf-8"?>
<sst xmlns="http://schemas.openxmlformats.org/spreadsheetml/2006/main" count="1250" uniqueCount="457">
  <si>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</si>
  <si>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</si>
  <si>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</si>
  <si>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</si>
  <si>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</si>
  <si>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</si>
  <si>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</si>
  <si>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</si>
  <si>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</si>
  <si>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</si>
  <si>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</si>
  <si>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</si>
  <si>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</si>
  <si>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</si>
  <si>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</si>
  <si>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</si>
  <si>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</si>
  <si>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</si>
  <si>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</si>
  <si>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</si>
  <si>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</si>
  <si>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</si>
  <si>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</si>
  <si>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</si>
  <si>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</si>
  <si>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</si>
  <si>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</si>
  <si>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</si>
  <si>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</si>
  <si>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</si>
  <si>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</si>
  <si>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</si>
  <si>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</si>
  <si>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</si>
  <si>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</si>
  <si>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</si>
  <si>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</si>
  <si>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</si>
  <si>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</si>
  <si>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</si>
  <si>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</si>
  <si>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</si>
  <si>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</si>
  <si>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</si>
  <si>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</si>
  <si>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</si>
  <si>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</si>
  <si>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</si>
  <si>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</si>
  <si>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</si>
  <si>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</si>
  <si>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</si>
  <si>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</si>
  <si>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NATIONAL HEALTH GROUP (NHG)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</si>
  <si>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</si>
  <si>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</si>
  <si>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</si>
  <si>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</si>
  <si>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</si>
  <si>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</si>
  <si>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</si>
  <si>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</si>
  <si>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</si>
  <si>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</si>
  <si>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</si>
  <si>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</si>
  <si>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</si>
  <si>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</si>
  <si>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</si>
  <si>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</si>
  <si>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</si>
  <si>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</si>
  <si>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</si>
  <si>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</si>
  <si>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</si>
  <si>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Month</t>
  </si>
  <si>
    <t>Year</t>
  </si>
  <si>
    <t>Cluster</t>
  </si>
  <si>
    <t xml:space="preserve"> </t>
  </si>
  <si>
    <t>Date of License key Emailed</t>
  </si>
  <si>
    <t>Elasped days for delivery</t>
  </si>
  <si>
    <t>Bulk Purchase Dis %</t>
  </si>
  <si>
    <t>PO Value</t>
  </si>
  <si>
    <t>Reseller</t>
  </si>
  <si>
    <t>Delivery Location</t>
  </si>
  <si>
    <t>Category</t>
  </si>
  <si>
    <t>Software Brand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</si>
  <si>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</si>
  <si>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</si>
  <si>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</si>
  <si>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</si>
  <si>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</si>
  <si>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</si>
  <si>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UIC</t>
  </si>
  <si>
    <t>Microsoft</t>
  </si>
  <si>
    <t>NHG _ Customer Code</t>
  </si>
  <si>
    <t xml:space="preserve">SELECT DOCNUM, CUSTREF, U_CUSTREF, DOCDATE,TAXDATE, CARDCODE,CARDNAME,ITEMCODE,ITEMNAME,QUANTITY,U_TLINTCOS,SLPNAME,SLPCODE,MEMO,CONTACTNAME, LINETOTAL ,U_ENR, U_MSENR,U_MSPCN,U_SONO,U_PONO,U_PODATE, ADDRESS2, U_SWSUB  , U_LICCOMDT  , U_LICENDDT  FROM   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</si>
  <si>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</si>
  <si>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</si>
  <si>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</si>
  <si>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</si>
  <si>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</si>
  <si>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</si>
  <si>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</si>
  <si>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="'CI1148-SGD','CN0035-SGD','CN0097-SGD','CN0245-SGD' , 'CA0035-SGD','CA0213-SGD','CJ0032-SGD','CJ0050-SGD','CJ0054-SGD' , 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</si>
  <si>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</si>
  <si>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="'CW0080-SGD','CY0036-SGD','CA0362-SGD','CN0449-SGD','CW0080-SGD','CG0164-SGD','CA0354-SGD','CG0164-SGD','CR0098-SGD','CW0980-SGD','CY0036-SGD'"</t>
  </si>
  <si>
    <t>Auto+Hide+HideSheet+Formulas=Sheet2,Sheet3+FormulasOnly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</si>
  <si>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</si>
  <si>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</si>
  <si>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</si>
  <si>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</si>
  <si>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</si>
  <si>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</si>
  <si>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</si>
  <si>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</si>
  <si>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</si>
  <si>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</si>
  <si>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</si>
  <si>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</si>
  <si>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</si>
  <si>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</si>
  <si>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</si>
  <si>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</si>
  <si>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</si>
  <si>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</si>
  <si>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</si>
  <si>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</si>
  <si>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</si>
  <si>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</si>
  <si>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</si>
  <si>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</si>
  <si>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</si>
  <si>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</si>
  <si>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</si>
  <si>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</si>
  <si>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</si>
  <si>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</si>
  <si>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</si>
  <si>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</si>
  <si>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</si>
  <si>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</si>
  <si>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</si>
  <si>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</si>
  <si>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</si>
  <si>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</si>
  <si>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</si>
  <si>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</si>
  <si>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</si>
  <si>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</si>
  <si>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</si>
  <si>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</si>
  <si>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</si>
  <si>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</si>
  <si>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</si>
  <si>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</si>
  <si>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</si>
  <si>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</si>
  <si>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</si>
  <si>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</si>
  <si>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</si>
  <si>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</si>
  <si>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</si>
  <si>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=IFERROR(NF($E25,"ADDRESS2"),"-")</t>
  </si>
  <si>
    <t>=IFERROR(NF($E25,"U_PODATE"),"-")</t>
  </si>
  <si>
    <t>=IFERROR(NF($E25,"U_PONO"),"-")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</si>
  <si>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</si>
  <si>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</si>
  <si>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</si>
  <si>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</si>
  <si>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</si>
  <si>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</si>
  <si>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</si>
  <si>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</si>
  <si>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</si>
  <si>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</si>
  <si>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</si>
  <si>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</si>
  <si>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</si>
  <si>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</si>
  <si>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=IFERROR(NF($E26,"U_PODATE"),"-")</t>
  </si>
  <si>
    <t>=IFERROR(NF($E26,"U_PONO"),"-")</t>
  </si>
  <si>
    <t>=SUBTOTAL(9,AD24:AD27)</t>
  </si>
  <si>
    <t>Auto+Hide+Values+Formulas=Sheet4,Sheet5+FormulasOnly</t>
  </si>
  <si>
    <t>Auto</t>
  </si>
  <si>
    <t>Auto+Hide+HideSheet+Formulas=Sheet6,Sheet2,Sheet3</t>
  </si>
  <si>
    <t>Auto+Hide+HideSheet+Formulas=Sheet6,Sheet2,Sheet3+FormulasOnly</t>
  </si>
  <si>
    <t>Auto+Hide+Values+Formulas=Sheet7,Sheet4,Sheet5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</si>
  <si>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</si>
  <si>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</si>
  <si>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</si>
  <si>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</si>
  <si>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</si>
  <si>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=IFERROR(NF($E25,"U_BPurDisc"),"-")</t>
  </si>
  <si>
    <t>=IFERROR(NF($E25,"U_SWSub"),"-")</t>
  </si>
  <si>
    <t>=IFERROR(NF($E25,"U_LicComDt"),"-")</t>
  </si>
  <si>
    <t>=IFERROR(NF($E25,"U_LicEndDt"),"-")</t>
  </si>
  <si>
    <t>=IFERROR(NF($E25,"Comments"),"-")</t>
  </si>
  <si>
    <t>=MONTH(N26)</t>
  </si>
  <si>
    <t>=YEAR(N26)</t>
  </si>
  <si>
    <t>=IFERROR(NF($E26,"U_MSPCN"),"-")</t>
  </si>
  <si>
    <t>=IFERROR(NF($E26,"U_PODate"),"-")</t>
  </si>
  <si>
    <t>=IFERROR(NF($E26,"DocDate"),"-")</t>
  </si>
  <si>
    <t>=IFERROR(NF($E26,"U_BPurDisc"),"-")</t>
  </si>
  <si>
    <t>=IFERROR(NF($E26,"ADDRESS2"),"-")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</si>
  <si>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</si>
  <si>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</si>
  <si>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</si>
  <si>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</si>
  <si>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=IF(K27="","Hide","Show")</t>
  </si>
  <si>
    <t>=MONTH(N27)</t>
  </si>
  <si>
    <t>=YEAR(N27)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</si>
  <si>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</si>
  <si>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</si>
  <si>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</si>
  <si>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</si>
  <si>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</si>
  <si>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</si>
  <si>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=IFERROR(NF($E27,"U_CUSTREF"),"-")</t>
  </si>
  <si>
    <t>=IFERROR(NF($E27,"U_PODate"),"-")</t>
  </si>
  <si>
    <t>=IFERROR(NF($E27,"DocDate"),"-")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</si>
  <si>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</si>
  <si>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</si>
  <si>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</si>
  <si>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</si>
  <si>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</si>
  <si>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=IFERROR(NF($E27,"LINETOTAL"),"-")</t>
  </si>
  <si>
    <t>=IFERROR(NF($E27,"U_BPurDisc"),"-")</t>
  </si>
  <si>
    <t>=IFERROR(NF($E27,"ADDRESS2"),"-")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</si>
  <si>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</si>
  <si>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</si>
  <si>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</si>
  <si>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</si>
  <si>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=IF(K28="","Hide","Show")</t>
  </si>
  <si>
    <t>=MONTH(N28)</t>
  </si>
  <si>
    <t>=YEAR(N28)</t>
  </si>
  <si>
    <t>=IFERROR(NF($E28,"DOCNUM"),"-")</t>
  </si>
  <si>
    <t>=IFERROR(NF($E28,"DOCDATE"),"-")</t>
  </si>
  <si>
    <t>=IFERROR(NF($E28,"U_MSENR"),"-")</t>
  </si>
  <si>
    <t>=IFERROR(NF($E28,"U_MSPCN"),"-")</t>
  </si>
  <si>
    <t>=IFERROR(NF($E28,"CARDCODE"),"-")</t>
  </si>
  <si>
    <t>=IFERROR(NF($E28,"CARDNAME"),"-")</t>
  </si>
  <si>
    <t>=IFERROR(NF($E28,"U_CUSTREF"),"-")</t>
  </si>
  <si>
    <t>=IFERROR(NF($E28,"U_PODate"),"-")</t>
  </si>
  <si>
    <t>=IFERROR(NF($E28,"DocDate"),"-")</t>
  </si>
  <si>
    <t>=IFERROR(NF($E28,"ITEMCODE"),"-")</t>
  </si>
  <si>
    <t>=IFERROR(NF($E28,"ITEMNAME"),"-")</t>
  </si>
  <si>
    <t>=IFERROR(NF($E28,"MEMO"),"-")</t>
  </si>
  <si>
    <t>=IFERROR(NF($E28,"QUANTITY"),"-")</t>
  </si>
  <si>
    <t>=IFERROR(NF($E28,"CONTACTNAME"),"-")</t>
  </si>
  <si>
    <t>=IFERROR(NF($E28,"LINETOTAL"),"-")</t>
  </si>
  <si>
    <t>=IFERROR(NF($E28,"U_BPurDisc"),"-")</t>
  </si>
  <si>
    <t>=IFERROR(NF($E28,"ADDRESS2"),"-")</t>
  </si>
  <si>
    <t>=IFERROR(NF($E28,"U_SWSub"),"-")</t>
  </si>
  <si>
    <t>=IFERROR(NF($E28,"U_LicComDt"),"-")</t>
  </si>
  <si>
    <t>=IFERROR(NF($E28,"U_LicEndDt"),"-")</t>
  </si>
  <si>
    <t>=IFERROR(NF($E28,"Comments"),"-")</t>
  </si>
  <si>
    <t>=IF(K29="","Hide","Show")</t>
  </si>
  <si>
    <t>=MONTH(N29)</t>
  </si>
  <si>
    <t>=YEAR(N29)</t>
  </si>
  <si>
    <t>=IFERROR(NF($E29,"DOCNUM"),"-")</t>
  </si>
  <si>
    <t>=IFERROR(NF($E29,"DOCDATE"),"-")</t>
  </si>
  <si>
    <t>=IFERROR(NF($E29,"U_MSENR"),"-")</t>
  </si>
  <si>
    <t>=IFERROR(NF($E29,"U_MSPCN"),"-")</t>
  </si>
  <si>
    <t>=IFERROR(NF($E29,"CARDCODE"),"-")</t>
  </si>
  <si>
    <t>=IFERROR(NF($E29,"CARDNAME"),"-")</t>
  </si>
  <si>
    <t>=IFERROR(NF($E29,"U_CUSTREF"),"-")</t>
  </si>
  <si>
    <t>=IFERROR(NF($E29,"U_PODate"),"-")</t>
  </si>
  <si>
    <t>=IFERROR(NF($E29,"DocDate"),"-")</t>
  </si>
  <si>
    <t>=IFERROR(NF($E29,"ITEMCODE"),"-")</t>
  </si>
  <si>
    <t>=IFERROR(NF($E29,"ITEMNAME"),"-")</t>
  </si>
  <si>
    <t>=IFERROR(NF($E29,"MEMO"),"-")</t>
  </si>
  <si>
    <t>=IFERROR(NF($E29,"QUANTITY"),"-")</t>
  </si>
  <si>
    <t>=IFERROR(NF($E29,"CONTACTNAME"),"-")</t>
  </si>
  <si>
    <t>=IFERROR(NF($E29,"LINETOTAL"),"-")</t>
  </si>
  <si>
    <t>=IFERROR(NF($E29,"U_BPurDisc"),"-")</t>
  </si>
  <si>
    <t>=IFERROR(NF($E29,"ADDRESS2"),"-")</t>
  </si>
  <si>
    <t>=IFERROR(NF($E29,"U_SWSub"),"-")</t>
  </si>
  <si>
    <t>=IFERROR(NF($E29,"U_LicComDt"),"-")</t>
  </si>
  <si>
    <t>=IFERROR(NF($E29,"U_LicEndDt"),"-")</t>
  </si>
  <si>
    <t>=IFERROR(NF($E29,"Comments"),"-")</t>
  </si>
  <si>
    <t>=IF(K30="","Hide","Show")</t>
  </si>
  <si>
    <t>=MONTH(N30)</t>
  </si>
  <si>
    <t>=YEAR(N30)</t>
  </si>
  <si>
    <t>=IFERROR(NF($E30,"DOCNUM"),"-")</t>
  </si>
  <si>
    <t>=IFERROR(NF($E30,"DOCDATE"),"-")</t>
  </si>
  <si>
    <t>=IFERROR(NF($E30,"U_MSENR"),"-")</t>
  </si>
  <si>
    <t>=IFERROR(NF($E30,"U_MSPCN"),"-")</t>
  </si>
  <si>
    <t>=IFERROR(NF($E30,"CARDCODE"),"-")</t>
  </si>
  <si>
    <t>=IFERROR(NF($E30,"CARDNAME"),"-")</t>
  </si>
  <si>
    <t>=IFERROR(NF($E30,"U_CUSTREF"),"-")</t>
  </si>
  <si>
    <t>=IFERROR(NF($E30,"U_PODate"),"-")</t>
  </si>
  <si>
    <t>=IFERROR(NF($E30,"DocDate"),"-")</t>
  </si>
  <si>
    <t>=IFERROR(NF($E30,"ITEMCODE"),"-")</t>
  </si>
  <si>
    <t>=IFERROR(NF($E30,"ITEMNAME"),"-")</t>
  </si>
  <si>
    <t>=IFERROR(NF($E30,"MEMO"),"-")</t>
  </si>
  <si>
    <t>=IFERROR(NF($E30,"QUANTITY"),"-")</t>
  </si>
  <si>
    <t>=IFERROR(NF($E30,"CONTACTNAME"),"-")</t>
  </si>
  <si>
    <t>=IFERROR(NF($E30,"LINETOTAL"),"-")</t>
  </si>
  <si>
    <t>=IFERROR(NF($E30,"U_BPurDisc"),"-")</t>
  </si>
  <si>
    <t>=IFERROR(NF($E30,"ADDRESS2"),"-")</t>
  </si>
  <si>
    <t>=IFERROR(NF($E30,"U_SWSub"),"-")</t>
  </si>
  <si>
    <t>=IFERROR(NF($E30,"U_LicComDt"),"-")</t>
  </si>
  <si>
    <t>=IFERROR(NF($E30,"U_LicEndDt"),"-")</t>
  </si>
  <si>
    <t>=IFERROR(NF($E30,"Comments"),"-")</t>
  </si>
  <si>
    <t>=IF(K31="","Hide","Show")</t>
  </si>
  <si>
    <t>=MONTH(N31)</t>
  </si>
  <si>
    <t>=YEAR(N31)</t>
  </si>
  <si>
    <t>=IFERROR(NF($E31,"DOCNUM"),"-")</t>
  </si>
  <si>
    <t>=IFERROR(NF($E31,"DOCDATE"),"-")</t>
  </si>
  <si>
    <t>=IFERROR(NF($E31,"U_MSENR"),"-")</t>
  </si>
  <si>
    <t>=IFERROR(NF($E31,"U_MSPCN"),"-")</t>
  </si>
  <si>
    <t>=IFERROR(NF($E31,"CARDCODE"),"-")</t>
  </si>
  <si>
    <t>=IFERROR(NF($E31,"CARDNAME"),"-")</t>
  </si>
  <si>
    <t>=IFERROR(NF($E31,"U_CUSTREF"),"-")</t>
  </si>
  <si>
    <t>=IFERROR(NF($E31,"U_PODate"),"-")</t>
  </si>
  <si>
    <t>=IFERROR(NF($E31,"DocDate"),"-")</t>
  </si>
  <si>
    <t>=IFERROR(NF($E31,"ITEMCODE"),"-")</t>
  </si>
  <si>
    <t>=IFERROR(NF($E31,"ITEMNAME"),"-")</t>
  </si>
  <si>
    <t>=IFERROR(NF($E31,"MEMO"),"-")</t>
  </si>
  <si>
    <t>=IFERROR(NF($E31,"QUANTITY"),"-")</t>
  </si>
  <si>
    <t>=IFERROR(NF($E31,"CONTACTNAME"),"-")</t>
  </si>
  <si>
    <t>=IFERROR(NF($E31,"LINETOTAL"),"-")</t>
  </si>
  <si>
    <t>=IFERROR(NF($E31,"U_BPurDisc"),"-")</t>
  </si>
  <si>
    <t>=IFERROR(NF($E31,"ADDRESS2"),"-")</t>
  </si>
  <si>
    <t>=IFERROR(NF($E31,"U_SWSub"),"-")</t>
  </si>
  <si>
    <t>=IFERROR(NF($E31,"U_LicComDt"),"-")</t>
  </si>
  <si>
    <t>=IFERROR(NF($E31,"U_LicEndDt"),"-")</t>
  </si>
  <si>
    <t>=IFERROR(NF($E31,"Comments"),"-")</t>
  </si>
  <si>
    <t>=IF(K32="","Hide","Show")</t>
  </si>
  <si>
    <t>=MONTH(N32)</t>
  </si>
  <si>
    <t>=YEAR(N32)</t>
  </si>
  <si>
    <t>=IFERROR(NF($E32,"DOCNUM"),"-")</t>
  </si>
  <si>
    <t>=IFERROR(NF($E32,"DOCDATE"),"-")</t>
  </si>
  <si>
    <t>=IFERROR(NF($E32,"U_MSENR"),"-")</t>
  </si>
  <si>
    <t>=IFERROR(NF($E32,"U_MSPCN"),"-")</t>
  </si>
  <si>
    <t>=IFERROR(NF($E32,"CARDCODE"),"-")</t>
  </si>
  <si>
    <t>=IFERROR(NF($E32,"CARDNAME"),"-")</t>
  </si>
  <si>
    <t>=IFERROR(NF($E32,"U_CUSTREF"),"-")</t>
  </si>
  <si>
    <t>=IFERROR(NF($E32,"U_PODate"),"-")</t>
  </si>
  <si>
    <t>=IFERROR(NF($E32,"DocDate"),"-")</t>
  </si>
  <si>
    <t>=IFERROR(NF($E32,"ITEMCODE"),"-")</t>
  </si>
  <si>
    <t>=IFERROR(NF($E32,"ITEMNAME"),"-")</t>
  </si>
  <si>
    <t>=IFERROR(NF($E32,"MEMO"),"-")</t>
  </si>
  <si>
    <t>=IFERROR(NF($E32,"QUANTITY"),"-")</t>
  </si>
  <si>
    <t>=IFERROR(NF($E32,"CONTACTNAME"),"-")</t>
  </si>
  <si>
    <t>=IFERROR(NF($E32,"LINETOTAL"),"-")</t>
  </si>
  <si>
    <t>=IFERROR(NF($E32,"U_BPurDisc"),"-")</t>
  </si>
  <si>
    <t>=IFERROR(NF($E32,"ADDRESS2"),"-")</t>
  </si>
  <si>
    <t>=IFERROR(NF($E32,"U_SWSub"),"-")</t>
  </si>
  <si>
    <t>=IFERROR(NF($E32,"U_LicComDt"),"-")</t>
  </si>
  <si>
    <t>=IFERROR(NF($E32,"U_LicEndDt"),"-")</t>
  </si>
  <si>
    <t>=IFERROR(NF($E32,"Comments"),"-")</t>
  </si>
  <si>
    <t>=IF(K33="","Hide","Show")</t>
  </si>
  <si>
    <t>=IFERROR(NF($E33,"DOCNUM"),"-")</t>
  </si>
  <si>
    <t>=IFERROR(NF($E33,"DOCDATE"),"-")</t>
  </si>
  <si>
    <t>=IFERROR(NF($E33,"U_MSENR"),"-")</t>
  </si>
  <si>
    <t>=IFERROR(NF($E33,"CARDCODE"),"-")</t>
  </si>
  <si>
    <t>=IFERROR(NF($E33,"CARDNAME"),"-")</t>
  </si>
  <si>
    <t>=IFERROR(NF($E33,"ITEMCODE"),"-")</t>
  </si>
  <si>
    <t>=IFERROR(NF($E33,"U_CUSTREF"),"-")</t>
  </si>
  <si>
    <t>=IFERROR(NF($E33,"ITEMNAME"),"-")</t>
  </si>
  <si>
    <t>=IFERROR(NF($E33,"MEMO"),"-")</t>
  </si>
  <si>
    <t>=IFERROR(NF($E33,"QUANTITY"),"-")</t>
  </si>
  <si>
    <t>=IFERROR(NF($E33,"CONTACTNAME"),"-")</t>
  </si>
  <si>
    <t>=IFERROR(NF($E33,"LINETOTAL"),"-")</t>
  </si>
  <si>
    <t>=IFERROR(NF($E33,"ADDRESS2"),"-")</t>
  </si>
  <si>
    <t>=IFERROR(NF($E33,"U_PONO"),"-")</t>
  </si>
  <si>
    <t>=IF(K34="","Hide","Show")</t>
  </si>
  <si>
    <t>=IFERROR(NF($E34,"DOCNUM"),"-")</t>
  </si>
  <si>
    <t>=IFERROR(NF($E34,"DOCDATE"),"-")</t>
  </si>
  <si>
    <t>=IFERROR(NF($E34,"U_MSENR"),"-")</t>
  </si>
  <si>
    <t>=IFERROR(NF($E34,"CARDCODE"),"-")</t>
  </si>
  <si>
    <t>=IFERROR(NF($E34,"CARDNAME"),"-")</t>
  </si>
  <si>
    <t>=IFERROR(NF($E34,"ITEMCODE"),"-")</t>
  </si>
  <si>
    <t>=IFERROR(NF($E34,"U_CUSTREF"),"-")</t>
  </si>
  <si>
    <t>=IFERROR(NF($E34,"ITEMNAME"),"-")</t>
  </si>
  <si>
    <t>=IFERROR(NF($E34,"MEMO"),"-")</t>
  </si>
  <si>
    <t>=IFERROR(NF($E34,"QUANTITY"),"-")</t>
  </si>
  <si>
    <t>=IFERROR(NF($E34,"CONTACTNAME"),"-")</t>
  </si>
  <si>
    <t>=IFERROR(NF($E34,"LINETOTAL"),"-")</t>
  </si>
  <si>
    <t>=IFERROR(NF($E34,"U_PODATE"),"-")</t>
  </si>
  <si>
    <t>=IFERROR(NF($E34,"U_PONO"),"-")</t>
  </si>
  <si>
    <t>Auto+Hide+Values+Formulas=Sheet7,Sheet4,Sheet5+FormulasOnly</t>
  </si>
  <si>
    <t>=IFERROR(NF($E24,"U_PONO"),"-")</t>
  </si>
  <si>
    <t>=SUM(N24-V24)</t>
  </si>
  <si>
    <t>=IFERROR(AE24/AB24,0)</t>
  </si>
  <si>
    <t>=IFERROR(AE25/AB25,0)</t>
  </si>
  <si>
    <t>=IFERROR(AE26/AB26,0)</t>
  </si>
  <si>
    <t>=SUBTOTAL(9,AE24:AE27)</t>
  </si>
  <si>
    <t>=SUM(N25-V25)</t>
  </si>
  <si>
    <t>=SUM(N26-V26)</t>
  </si>
  <si>
    <t>=IFERROR(NF($E27,"U_PONO"),"-")</t>
  </si>
  <si>
    <t>=SUM(N27-V27)</t>
  </si>
  <si>
    <t>=IFERROR(AE27/AB27,0)</t>
  </si>
  <si>
    <t>=IFERROR(NF($E28,"U_PONO"),"-")</t>
  </si>
  <si>
    <t>=SUM(N28-V28)</t>
  </si>
  <si>
    <t>=IFERROR(AE28/AB28,0)</t>
  </si>
  <si>
    <t>=IFERROR(NF($E29,"U_PONO"),"-")</t>
  </si>
  <si>
    <t>=SUM(N29-V29)</t>
  </si>
  <si>
    <t>=IFERROR(AE29/AB29,0)</t>
  </si>
  <si>
    <t>=IFERROR(NF($E30,"U_PONO"),"-")</t>
  </si>
  <si>
    <t>=SUM(N30-V30)</t>
  </si>
  <si>
    <t>=IFERROR(AE30/AB30,0)</t>
  </si>
  <si>
    <t>=IFERROR(NF($E31,"U_PONO"),"-")</t>
  </si>
  <si>
    <t>=SUM(N31-V31)</t>
  </si>
  <si>
    <t>=IFERROR(AE31/AB31,0)</t>
  </si>
  <si>
    <t>=IFERROR(NF($E32,"U_PONO"),"-")</t>
  </si>
  <si>
    <t>=SUM(N32-V32)</t>
  </si>
  <si>
    <t>=IFERROR(AE32/AB32,0)</t>
  </si>
  <si>
    <t>=MONTH(N33)</t>
  </si>
  <si>
    <t>=YEAR(N33)</t>
  </si>
  <si>
    <t>=IFERROR(NF($E33,"U_MSPCN"),"-")</t>
  </si>
  <si>
    <t>=IFERROR(NF($E33,"U_PODate"),"-")</t>
  </si>
  <si>
    <t>=IFERROR(NF($E33,"DocDate"),"-")</t>
  </si>
  <si>
    <t>=SUM(N33-V33)</t>
  </si>
  <si>
    <t>=IFERROR(AE33/AB33,0)</t>
  </si>
  <si>
    <t>=IFERROR(NF($E33,"U_BPurDisc"),"-")</t>
  </si>
  <si>
    <t>=IFERROR(NF($E33,"U_SWSub"),"-")</t>
  </si>
  <si>
    <t>=IFERROR(NF($E33,"U_LicComDt"),"-")</t>
  </si>
  <si>
    <t>=IFERROR(NF($E33,"U_LicEndDt"),"-")</t>
  </si>
  <si>
    <t>=IFERROR(NF($E33,"Comments"),"-")</t>
  </si>
  <si>
    <t>=IFERROR(AE34/AB34,0)</t>
  </si>
  <si>
    <t>=IFERROR(NF($E34,"ADDRESS2"),"-")</t>
  </si>
  <si>
    <t>=IF(K35="","Hide","Show")</t>
  </si>
  <si>
    <t>=IFERROR(NF($E35,"DOCNUM"),"-")</t>
  </si>
  <si>
    <t>=IFERROR(NF($E35,"DOCDATE"),"-")</t>
  </si>
  <si>
    <t>=IFERROR(NF($E35,"U_MSENR"),"-")</t>
  </si>
  <si>
    <t>=IFERROR(NF($E35,"CARDCODE"),"-")</t>
  </si>
  <si>
    <t>=IFERROR(NF($E35,"CARDNAME"),"-")</t>
  </si>
  <si>
    <t>=IFERROR(NF($E35,"ITEMCODE"),"-")</t>
  </si>
  <si>
    <t>=IFERROR(NF($E35,"U_CUSTREF"),"-")</t>
  </si>
  <si>
    <t>=IFERROR(NF($E35,"ITEMNAME"),"-")</t>
  </si>
  <si>
    <t>=IFERROR(NF($E35,"MEMO"),"-")</t>
  </si>
  <si>
    <t>=IFERROR(NF($E35,"QUANTITY"),"-")</t>
  </si>
  <si>
    <t>=IFERROR(NF($E35,"CONTACTNAME"),"-")</t>
  </si>
  <si>
    <t>=IFERROR(AE35/AB35,0)</t>
  </si>
  <si>
    <t>=IFERROR(NF($E35,"LINETOTAL"),"-")</t>
  </si>
  <si>
    <t>=IFERROR(NF($E35,"U_PODATE"),"-")</t>
  </si>
  <si>
    <t>=IFERROR(NF($E35,"U_PONO"),"-")</t>
  </si>
  <si>
    <t>=SUBTOTAL(9,AD24:AD36)</t>
  </si>
  <si>
    <t>=SUBTOTAL(9,AE24:AE36)</t>
  </si>
  <si>
    <t>="01/10/2024"</t>
  </si>
  <si>
    <t>="31/10/2024"</t>
  </si>
  <si>
    <t>="""UICACS"","""",""SQL="",""2=DOCNUM"",""33036669"",""14=CUSTREF"",""8454011745"",""14=U_CUSTREF"",""8454011745"",""15=DOCDATE"",""3/10/2024"",""15=TAXDATE"",""3/10/2024"",""14=CARDCODE"",""CW0080-SGD"",""14=CARDNAME"",""WOODLANDSHEALTH PTE. LTD."",""14=ITEMCODE"",""MS7JQ-00355GLP"",""14=ITEMNA"&amp;"ME"",""MS SQL SERVER ENTERPRISE CORE SLNG SA 2L"",""10=QUANTITY"",""4.000000"",""14=U_PONO"",""952039"",""15=U_PODATE"",""20/8/2024"",""10=U_TLINTCOS"",""0.000000"",""2=SLPCODE"",""132"",""14=SLPNAME"",""E0001-CS"",""14=MEMO"",""WENDY KUM CHIOU SZE"",""14=CONTACTNAME"",""FINANCE DEPARTMEN"&amp;"T - ACCOUNTS PAYABLE"",""10=LINETOTAL"",""41213.400000"",""14=U_ENR"","""",""14=U_MSENR"",""S7138270"",""14=U_MSPCN"",""92B8E51B"",""14=ADDRESS2"",""SATISH_x000D_WOODLANDSHEALTH PTE. LTD. 17 WOODLANDS DRIVE 17  SINGAPORE 737628_x000D_SATISH_x000D_TEL: 85117894_x000D_FAX: _x000D_EMAIL: pogala.satishkumar@"&amp;"synapxe.sg"""</t>
  </si>
  <si>
    <t>="""UICACS"","""",""SQL="",""2=DOCNUM"",""33036669"",""14=CUSTREF"",""8454011745"",""14=U_CUSTREF"",""8454011745"",""15=DOCDATE"",""3/10/2024"",""15=TAXDATE"",""3/10/2024"",""14=CARDCODE"",""CW0080-SGD"",""14=CARDNAME"",""WOODLANDSHEALTH PTE. LTD."",""14=ITEMCODE"",""MS7NQ-00301GLP"",""14=ITEMNA"&amp;"ME"",""MS SQL SERVER STANDARD CORE SLNG SA 2L"",""10=QUANTITY"",""2.000000"",""14=U_PONO"",""952039"",""15=U_PODATE"",""20/8/2024"",""10=U_TLINTCOS"",""0.000000"",""2=SLPCODE"",""132"",""14=SLPNAME"",""E0001-CS"",""14=MEMO"",""WENDY KUM CHIOU SZE"",""14=CONTACTNAME"",""FINANCE DEPARTMENT "&amp;"- ACCOUNTS PAYABLE"",""10=LINETOTAL"",""5367.600000"",""14=U_ENR"","""",""14=U_MSENR"",""S7138270"",""14=U_MSPCN"",""92B8E51B"",""14=ADDRESS2"",""SATISH_x000D_WOODLANDSHEALTH PTE. LTD. 17 WOODLANDS DRIVE 17  SINGAPORE 737628_x000D_SATISH_x000D_TEL: 85117894_x000D_FAX: _x000D_EMAIL: pogala.satishkumar@syn"&amp;"apxe.sg"""</t>
  </si>
  <si>
    <t>="""UICACS"","""",""SQL="",""2=DOCNUM"",""33036674"",""14=CUSTREF"",""7452006509"",""14=U_CUSTREF"",""7452006509"",""15=DOCDATE"",""4/10/2024"",""15=TAXDATE"",""4/10/2024"",""14=CARDCODE"",""CN0245-SGD"",""14=CARDNAME"",""NATIONAL UNIVERSITY HEALTH SYSTEM PTE. LTD."",""14=ITEMCODE"",""MS7JQ-00"&amp;"353GLP"",""14=ITEMNAME"",""MS SQLSVRENTCORE SNGL LICSAPK MVL 2LIC CORELIC"",""10=QUANTITY"",""2.000000"",""14=U_PONO"","""",""15=U_PODATE"",""3/10/2024"",""10=U_TLINTCOS"",""0.000000"",""2=SLPCODE"",""101"",""14=SLPNAME"",""E0001-MM"",""14=MEMO"",""MELIZA MARQUEZ"",""14=CONTACTNAME"",""E-IN"&amp;"VOICE(AP DIRECT)"",""10=LINETOTAL"",""40832.120000"",""14=U_ENR"","""",""14=U_MSENR"",""S7138270"",""14=U_MSPCN"",""AB57EDFE"",""14=ADDRESS2"",""AIO-INNOVATION OFFICE_x000D_NATIONAL UNIVERSITY HEALTH SYSTEM PTE LTD Tower Block, 1E KENT RIDGE ROAD  SINGAPORE 119228_x000D_BOON HOI TAN_x000D_TEL"&amp;": 968 48331_x000D_FAX: _x000D_EMAIL: boon_hoi_tan@nuhs.edu.sg"""</t>
  </si>
  <si>
    <t>="""UICACS"","""",""SQL="",""2=DOCNUM"",""33036674"",""14=CUSTREF"",""7452006509"",""14=U_CUSTREF"",""7452006509"",""15=DOCDATE"",""4/10/2024"",""15=TAXDATE"",""4/10/2024"",""14=CARDCODE"",""CN0245-SGD"",""14=CARDNAME"",""NATIONAL UNIVERSITY HEALTH SYSTEM PTE. LTD."",""14=ITEMCODE"",""MS6VC-04"&amp;"396GLP"",""14=ITEMNAME"",""MS WIN REMOTE DESKTOP SERVICES CAL 2022 SNGL DCAL"",""10=QUANTITY"",""5.000000"",""14=U_PONO"","""",""15=U_PODATE"",""3/10/2024"",""10=U_TLINTCOS"",""0.000000"",""2=SLPCODE"",""101"",""14=SLPNAME"",""E0001-MM"",""14=MEMO"",""MELIZA MARQUEZ"",""14=CONTACTNAME"",""E"&amp;"-INVOICE(AP DIRECT)"",""10=LINETOTAL"",""642.350000"",""14=U_ENR"","""",""14=U_MSENR"",""S7138270"",""14=U_MSPCN"",""AB57EDFE"",""14=ADDRESS2"",""AIO-INNOVATION OFFICE_x000D_NATIONAL UNIVERSITY HEALTH SYSTEM PTE LTD Tower Block, 1E KENT RIDGE ROAD  SINGAPORE 119228_x000D_BOON HOI TAN_x000D_TE"&amp;"L: 968 48331_x000D_FAX: _x000D_EMAIL: boon_hoi_tan@nuhs.edu.sg"""</t>
  </si>
  <si>
    <t>="""UICACS"","""",""SQL="",""2=DOCNUM"",""33036674"",""14=CUSTREF"",""7452006509"",""14=U_CUSTREF"",""7452006509"",""15=DOCDATE"",""4/10/2024"",""15=TAXDATE"",""4/10/2024"",""14=CARDCODE"",""CN0245-SGD"",""14=CARDNAME"",""NATIONAL UNIVERSITY HEALTH SYSTEM PTE. LTD."",""14=ITEMCODE"",""MS359-07"&amp;"101GLP"",""14=ITEMNAME"",""MS SQL CAL 2022 SLNG DEVICE CAL"",""10=QUANTITY"",""5.000000"",""14=U_PONO"","""",""15=U_PODATE"",""3/10/2024"",""10=U_TLINTCOS"",""0.000000"",""2=SLPCODE"",""101"",""14=SLPNAME"",""E0001-MM"",""14=MEMO"",""MELIZA MARQUEZ"",""14=CONTACTNAME"",""E-INVOICE(AP DIRECT"&amp;")"",""10=LINETOTAL"",""1017.500000"",""14=U_ENR"","""",""14=U_MSENR"",""S7138270"",""14=U_MSPCN"",""AB57EDFE"",""14=ADDRESS2"",""AIO-INNOVATION OFFICE_x000D_NATIONAL UNIVERSITY HEALTH SYSTEM PTE LTD Tower Block, 1E KENT RIDGE ROAD  SINGAPORE 119228_x000D_BOON HOI TAN_x000D_TEL: 968 48331_x000D_FAX:"&amp;" _x000D_EMAIL: boon_hoi_tan@nuhs.edu.sg"""</t>
  </si>
  <si>
    <t>="""UICACS"","""",""SQL="",""2=DOCNUM"",""33036674"",""14=CUSTREF"",""7452006509"",""14=U_CUSTREF"",""7452006509"",""15=DOCDATE"",""4/10/2024"",""15=TAXDATE"",""4/10/2024"",""14=CARDCODE"",""CN0245-SGD"",""14=CARDNAME"",""NATIONAL UNIVERSITY HEALTH SYSTEM PTE. LTD."",""14=ITEMCODE"",""MS9EM-00"&amp;"259GLP"",""14=ITEMNAME"",""MS WIN SERVER STANDARD CORE SLNG LSA 16L"",""10=QUANTITY"",""2.000000"",""14=U_PONO"","""",""15=U_PODATE"",""3/10/2024"",""10=U_TLINTCOS"",""0.000000"",""2=SLPCODE"",""101"",""14=SLPNAME"",""E0001-MM"",""14=MEMO"",""MELIZA MARQUEZ"",""14=CONTACTNAME"",""E-INVOICE("&amp;"AP DIRECT)"",""10=LINETOTAL"",""2884.880000"",""14=U_ENR"","""",""14=U_MSENR"",""S7138270"",""14=U_MSPCN"",""AB57EDFE"",""14=ADDRESS2"",""AIO-INNOVATION OFFICE_x000D_NATIONAL UNIVERSITY HEALTH SYSTEM PTE LTD Tower Block, 1E KENT RIDGE ROAD  SINGAPORE 119228_x000D_BOON HOI TAN_x000D_TEL: 968 4"&amp;"8331_x000D_FAX: _x000D_EMAIL: boon_hoi_tan@nuhs.edu.sg"""</t>
  </si>
  <si>
    <t>="""UICACS"","""",""SQL="",""2=DOCNUM"",""33036698"",""14=CUSTREF"",""7573001316"",""14=U_CUSTREF"",""7573001316"",""15=DOCDATE"",""8/10/2024"",""15=TAXDATE"",""8/10/2024"",""14=CARDCODE"",""CW0080-SGD"",""14=CARDNAME"",""WOODLANDSHEALTH PTE. LTD."",""14=ITEMCODE"",""MS7JQ-00355GLP"",""14=ITEMNA"&amp;"ME"",""MS SQL SERVER ENTERPRISE CORE SLNG SA 2L"",""10=QUANTITY"",""4.000000"",""14=U_PONO"",""952956"",""15=U_PODATE"",""7/10/2024"",""10=U_TLINTCOS"",""0.000000"",""2=SLPCODE"",""132"",""14=SLPNAME"",""E0001-CS"",""14=MEMO"",""WENDY KUM CHIOU SZE"",""14=CONTACTNAME"",""FINANCE DEPARTMEN"&amp;"T - ACCOUNTS PAYABLE"",""10=LINETOTAL"",""40277.240000"",""14=U_ENR"","""",""14=U_MSENR"",""S7138270"",""14=U_MSPCN"",""92B8E51B"",""14=ADDRESS2"",""NG YIT WAH_x000D_WOODLANDSHEALTH PTE. LTD. 17 WOODLANDS DRIVE 17  SINGAPORE 737628_x000D_NG YIT WAH_x000D_TEL: 96631076_x000D_FAX: _x000D_EMAIL: ng.yit.wah1"&amp;"@synapxe.sg"""</t>
  </si>
  <si>
    <t>="""UICACS"","""",""SQL="",""2=DOCNUM"",""33036837"",""14=CUSTREF"",""7567000892"",""14=U_CUSTREF"",""7567000892"",""15=DOCDATE"",""24/10/2024"",""15=TAXDATE"",""24/10/2024"",""14=CARDCODE"",""CN0384-SGD"",""14=CARDNAME"",""NG TENG FONG GENERAL HOSPITAL"",""14=ITEMCODE"",""MSEP2-27523GLP"",""14="&amp;"ITEMNAME"",""MS POWERPOINT 2024 SLNG LTSC"",""10=QUANTITY"",""2.000000"",""14=U_PONO"",""ESU953296"",""15=U_PODATE"",""22/10/2024"",""10=U_TLINTCOS"",""0.000000"",""2=SLPCODE"",""101"",""14=SLPNAME"",""E0001-MM"",""14=MEMO"",""MELIZA MARQUEZ"",""14=CONTACTNAME"",""mmd_receiving_ntfgh@nuhs"&amp;".edu.sg"",""10=LINETOTAL"",""332.560000"",""14=U_ENR"","""",""14=U_MSENR"",""S7138270"",""14=U_MSPCN"",""BB5B28CB"",""14=ADDRESS2"",""MM CENTRAL STORE_x000D_NG TENG FONG GENERAL HOSPITAL 1 JURONG EAST STREET 21  SINGAPORE 609606_x000D_LINDA GOH_x000D_TEL: _x000D_FAX: _x000D_EMAIL: Linda_Goh@nuhs.edu.sg"""</t>
  </si>
  <si>
    <t>="""UICACS"","""",""SQL="",""2=DOCNUM"",""33036844"",""14=CUSTREF"",""7571003740"",""14=U_CUSTREF"",""7571003740"",""15=DOCDATE"",""25/10/2024"",""15=TAXDATE"",""25/10/2024"",""14=CARDCODE"",""CT0005-SGD"",""14=CARDNAME"",""TAN TOCK SENG HOSPITAL PTE LTD"",""14=ITEMCODE"",""MS9EM-00831-GLP"",""1"&amp;"4=ITEMNAME"",""MS WIN SVR STD CORE 2022 SNGL 16 LIC CORE LIC"",""10=QUANTITY"",""4.000000"",""14=U_PONO"",""953360"",""15=U_PODATE"",""24/10/2024"",""10=U_TLINTCOS"",""0.000000"",""2=SLPCODE"",""132"",""14=SLPNAME"",""E0001-CS"",""14=MEMO"",""WENDY KUM CHIOU SZE"",""14=CONTACTNAME"",""E-I"&amp;"NVOICE (AP DIRECT)"",""10=LINETOTAL"",""3739.680000"",""14=U_ENR"","""",""14=U_MSENR"",""S7138270"",""14=U_MSPCN"",""45018483"",""14=ADDRESS2"",""GANAPATHY SENTHIL KUMAR_x000D_TAN TOCK SENG HOSPITAL 11 JALAN TAN TOCK SENG, MMD STORE SINGAPORE 308433_x000D_GANAPATHY SENTHIL KUMAR_x000D_TEL: _x000D_F"&amp;"AX: _x000D_EMAIL: GANAPATHY.SENTHIL.KUMAR@SYNAPXE.SG"""</t>
  </si>
  <si>
    <t>Software Assurance</t>
  </si>
  <si>
    <t xml:space="preserve">Perpetual </t>
  </si>
  <si>
    <t>25 Months PRORATION</t>
  </si>
  <si>
    <t>NUHS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</si>
</sst>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  <numFmt numFmtId="168" formatCode="0.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  <charset val="177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  <charset val="177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color rgb="FF111111"/>
      <name val="Arial"/>
      <family val="2"/>
    </font>
    <font>
      <sz val="10"/>
      <color theme="1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73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0" fontId="0" fillId="6" borderId="0" xfId="0" applyFill="1" applyAlignment="1">
      <alignment horizontal="left"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" fontId="0" fillId="0" borderId="0" xfId="0" applyNumberFormat="1" applyAlignment="1">
      <alignment horizontal="center" vertical="top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4" fillId="0" borderId="0" xfId="0" applyFont="1"/>
    <xf numFmtId="0" fontId="0" fillId="5" borderId="0" xfId="0" applyFill="1" applyAlignment="1">
      <alignment vertical="top" wrapText="1"/>
    </xf>
    <xf numFmtId="0" fontId="0" fillId="0" borderId="0" xfId="0" quotePrefix="1"/>
    <xf numFmtId="168" fontId="0" fillId="0" borderId="0" xfId="0" applyNumberFormat="1" applyAlignment="1">
      <alignment horizontal="center" vertical="top"/>
    </xf>
    <xf numFmtId="0" fontId="16" fillId="0" borderId="0" xfId="0" applyFont="1" applyAlignment="1">
      <alignment horizontal="left" vertical="top"/>
    </xf>
    <xf numFmtId="167" fontId="0" fillId="2" borderId="0" xfId="0" applyNumberFormat="1" applyFill="1" applyAlignment="1">
      <alignment horizontal="left" vertical="top"/>
    </xf>
    <xf numFmtId="167" fontId="0" fillId="0" borderId="0" xfId="0" applyNumberFormat="1" applyAlignment="1">
      <alignment horizontal="left" vertical="top"/>
    </xf>
    <xf numFmtId="167" fontId="0" fillId="6" borderId="0" xfId="0" applyNumberFormat="1" applyFill="1" applyAlignment="1">
      <alignment horizontal="left" vertical="top"/>
    </xf>
    <xf numFmtId="166" fontId="0" fillId="0" borderId="0" xfId="0" applyNumberFormat="1" applyAlignment="1">
      <alignment horizontal="left" vertical="top"/>
    </xf>
    <xf numFmtId="168" fontId="0" fillId="2" borderId="0" xfId="0" applyNumberFormat="1" applyFill="1" applyAlignment="1">
      <alignment horizontal="left" vertical="top"/>
    </xf>
    <xf numFmtId="165" fontId="0" fillId="2" borderId="0" xfId="2" applyNumberFormat="1" applyFont="1" applyFill="1" applyAlignment="1">
      <alignment horizontal="left" vertical="top"/>
    </xf>
    <xf numFmtId="168" fontId="0" fillId="0" borderId="0" xfId="0" applyNumberFormat="1" applyAlignment="1">
      <alignment horizontal="left" vertical="top"/>
    </xf>
    <xf numFmtId="1" fontId="0" fillId="0" borderId="0" xfId="0" applyNumberFormat="1" applyAlignment="1">
      <alignment horizontal="left" vertical="top"/>
    </xf>
    <xf numFmtId="165" fontId="0" fillId="0" borderId="0" xfId="2" applyNumberFormat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14" fontId="0" fillId="0" borderId="0" xfId="0" applyNumberFormat="1" applyAlignment="1">
      <alignment horizontal="left" vertical="top"/>
    </xf>
    <xf numFmtId="168" fontId="0" fillId="6" borderId="0" xfId="0" applyNumberFormat="1" applyFill="1" applyAlignment="1">
      <alignment horizontal="left" vertical="top"/>
    </xf>
    <xf numFmtId="1" fontId="0" fillId="6" borderId="0" xfId="0" applyNumberFormat="1" applyFill="1" applyAlignment="1">
      <alignment horizontal="left" vertical="top"/>
    </xf>
    <xf numFmtId="165" fontId="0" fillId="6" borderId="0" xfId="2" applyNumberFormat="1" applyFont="1" applyFill="1" applyAlignment="1">
      <alignment horizontal="left" vertical="top"/>
    </xf>
    <xf numFmtId="168" fontId="4" fillId="0" borderId="0" xfId="1" applyNumberFormat="1" applyFont="1" applyAlignment="1">
      <alignment horizontal="left" vertical="top"/>
    </xf>
    <xf numFmtId="167" fontId="11" fillId="3" borderId="0" xfId="0" applyNumberFormat="1" applyFont="1" applyFill="1" applyAlignment="1">
      <alignment horizontal="left" vertical="center"/>
    </xf>
    <xf numFmtId="168" fontId="11" fillId="3" borderId="0" xfId="0" applyNumberFormat="1" applyFont="1" applyFill="1" applyAlignment="1">
      <alignment horizontal="left" vertical="center" wrapText="1"/>
    </xf>
    <xf numFmtId="40" fontId="11" fillId="3" borderId="0" xfId="0" applyNumberFormat="1" applyFont="1" applyFill="1" applyAlignment="1">
      <alignment horizontal="left" vertical="center"/>
    </xf>
    <xf numFmtId="0" fontId="12" fillId="0" borderId="0" xfId="0" applyFont="1" applyAlignment="1">
      <alignment horizontal="left" vertical="top"/>
    </xf>
    <xf numFmtId="40" fontId="0" fillId="0" borderId="0" xfId="2" applyNumberFormat="1" applyFont="1" applyAlignment="1">
      <alignment horizontal="left" vertical="top"/>
    </xf>
    <xf numFmtId="167" fontId="0" fillId="0" borderId="0" xfId="0" applyNumberFormat="1" applyAlignment="1">
      <alignment horizontal="left" vertical="center"/>
    </xf>
    <xf numFmtId="40" fontId="12" fillId="0" borderId="0" xfId="2" applyNumberFormat="1" applyFont="1" applyAlignment="1">
      <alignment horizontal="left" vertical="top"/>
    </xf>
    <xf numFmtId="167" fontId="13" fillId="0" borderId="0" xfId="0" applyNumberFormat="1" applyFont="1" applyAlignment="1">
      <alignment horizontal="left" vertical="top"/>
    </xf>
    <xf numFmtId="0" fontId="15" fillId="0" borderId="0" xfId="0" applyFont="1" applyAlignment="1">
      <alignment horizontal="left"/>
    </xf>
    <xf numFmtId="15" fontId="0" fillId="0" borderId="0" xfId="0" applyNumberFormat="1" applyAlignment="1">
      <alignment horizontal="left" vertical="top"/>
    </xf>
    <xf numFmtId="0" fontId="13" fillId="0" borderId="0" xfId="0" applyFont="1" applyAlignment="1">
      <alignment horizontal="left" vertical="top"/>
    </xf>
    <xf numFmtId="0" fontId="8" fillId="0" borderId="0" xfId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opLeftCell="B2" zoomScale="112" zoomScaleNormal="112" workbookViewId="0">
      <selection activeCell="C19" sqref="C19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6" s="1" customFormat="1" hidden="1">
      <c r="A1" s="1" t="s">
        <v>185</v>
      </c>
      <c r="B1" s="1" t="s">
        <v>1</v>
      </c>
      <c r="C1" s="2" t="s">
        <v>2</v>
      </c>
      <c r="D1" s="1" t="s">
        <v>3</v>
      </c>
    </row>
    <row r="2" spans="1:6">
      <c r="B2" s="4" t="s">
        <v>19</v>
      </c>
      <c r="C2" s="4" t="s">
        <v>4</v>
      </c>
    </row>
    <row r="3" spans="1:6">
      <c r="A3" s="1" t="s">
        <v>0</v>
      </c>
      <c r="B3" s="4" t="s">
        <v>5</v>
      </c>
      <c r="C3" s="5" t="str">
        <f>"01/10/2024"</f>
        <v>01/10/2024</v>
      </c>
    </row>
    <row r="4" spans="1:6">
      <c r="A4" s="1" t="s">
        <v>0</v>
      </c>
      <c r="B4" s="4" t="s">
        <v>6</v>
      </c>
      <c r="C4" s="5" t="str">
        <f>"31/10/2024"</f>
        <v>31/10/2024</v>
      </c>
    </row>
    <row r="5" spans="1:6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6">
      <c r="A8" s="1" t="s">
        <v>8</v>
      </c>
      <c r="C8" s="3" t="str">
        <f>TEXT($C$3,"dd/MMM/yyyy") &amp; ".." &amp; TEXT($C$4,"dd/MMM/yyyy")</f>
        <v>01/Oct/2024..31/Oct/2024</v>
      </c>
    </row>
    <row r="9" spans="1:6">
      <c r="A9" s="1" t="s">
        <v>9</v>
      </c>
      <c r="C9" s="3" t="str">
        <f>TEXT($C$3,"yyyyMMdd") &amp; ".." &amp; TEXT($C$4,"yyyyMMdd")</f>
        <v>20241001..20241031</v>
      </c>
    </row>
    <row r="10" spans="1:6">
      <c r="B10" s="4" t="s">
        <v>42</v>
      </c>
      <c r="C10" s="6" t="str">
        <f>"'S7138270','7138270' ,'s7138270'"</f>
        <v>'S7138270','7138270' ,'s7138270'</v>
      </c>
    </row>
    <row r="11" spans="1:6">
      <c r="B11" s="4" t="s">
        <v>39</v>
      </c>
      <c r="C11" s="6" t="str">
        <f>"'S7138270','7138270' ,'s7138270'"</f>
        <v>'S7138270','7138270' ,'s7138270'</v>
      </c>
    </row>
    <row r="12" spans="1:6">
      <c r="B12" s="4" t="s">
        <v>43</v>
      </c>
      <c r="C12" s="6" t="str">
        <f>"'MS'"</f>
        <v>'MS'</v>
      </c>
    </row>
    <row r="13" spans="1:6">
      <c r="B13" s="4" t="s">
        <v>44</v>
      </c>
      <c r="C13" s="4" t="str">
        <f>$D$13&amp;$D$14&amp;$D$15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  <c r="D13" s="6" t="str">
        <f>"'CI1148-SGD','CN0035-SGD','CN0097-SGD','CN0245-SGD' , 'CA0035-SGD','CA0213-SGD','CJ0032-SGD','CJ0050-SGD','CJ0054-SGD' , 'CG0164-SGD','CY0036-SGD','CI1244-SGD',"</f>
        <v>'CI1148-SGD','CN0035-SGD','CN0097-SGD','CN0245-SGD' , 'CA0035-SGD','CA0213-SGD','CJ0032-SGD','CJ0050-SGD','CJ0054-SGD' , 'CG0164-SGD','CY0036-SGD','CI1244-SGD',</v>
      </c>
    </row>
    <row r="14" spans="1:6">
      <c r="D14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15" spans="1:6">
      <c r="D15" s="4" t="str">
        <f>"'CW0080-SGD','CY0036-SGD','CA0362-SGD','CN0449-SGD','CW0080-SGD','CG0164-SGD','CA0354-SGD','CG0164-SGD','CR0098-SGD','CW0980-SGD','CY0036-SGD'"</f>
        <v>'CW0080-SGD','CY0036-SGD','CA0362-SGD','CN0449-SGD','CW0080-SGD','CG0164-SGD','CA0354-SGD','CG0164-SGD','CR0098-SGD','CW0980-SGD','CY0036-SGD'</v>
      </c>
    </row>
    <row r="16" spans="1:6">
      <c r="F16" s="15"/>
    </row>
    <row r="17" spans="7:7">
      <c r="G17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39"/>
  <sheetViews>
    <sheetView tabSelected="1" topLeftCell="K19" zoomScale="85" zoomScaleNormal="85" workbookViewId="0">
      <selection activeCell="AA53" sqref="AA52:AA53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140625" style="3" bestFit="1" customWidth="1"/>
    <col min="12" max="12" width="6.28515625" style="3" bestFit="1" customWidth="1"/>
    <col min="13" max="14" width="10.7109375" style="3" customWidth="1"/>
    <col min="15" max="15" width="17.28515625" style="47" bestFit="1" customWidth="1"/>
    <col min="16" max="16" width="11.5703125" style="47" customWidth="1"/>
    <col min="17" max="17" width="2" style="3" customWidth="1"/>
    <col min="18" max="18" width="12.42578125" style="3" bestFit="1" customWidth="1"/>
    <col min="19" max="19" width="45" style="3" bestFit="1" customWidth="1"/>
    <col min="20" max="20" width="15.140625" style="3" bestFit="1" customWidth="1"/>
    <col min="21" max="21" width="15.140625" style="3" customWidth="1"/>
    <col min="22" max="22" width="10.85546875" style="3" bestFit="1" customWidth="1"/>
    <col min="23" max="23" width="13.85546875" style="3" customWidth="1"/>
    <col min="24" max="24" width="17.85546875" style="52" customWidth="1"/>
    <col min="25" max="25" width="9.140625" style="3" hidden="1" customWidth="1"/>
    <col min="26" max="26" width="17.7109375" style="3" hidden="1" customWidth="1"/>
    <col min="27" max="27" width="22.42578125" style="3" bestFit="1" customWidth="1"/>
    <col min="28" max="28" width="10.5703125" style="3" bestFit="1" customWidth="1"/>
    <col min="29" max="29" width="36.5703125" style="53" customWidth="1"/>
    <col min="30" max="30" width="8.5703125" style="3" customWidth="1"/>
    <col min="31" max="31" width="98.85546875" style="3" customWidth="1"/>
    <col min="32" max="32" width="10.7109375" style="3" bestFit="1" customWidth="1"/>
    <col min="33" max="33" width="12.28515625" style="3" customWidth="1"/>
    <col min="34" max="34" width="20.42578125" style="3" customWidth="1"/>
    <col min="35" max="35" width="51.28515625" style="54" customWidth="1"/>
    <col min="36" max="36" width="19.85546875" style="54" customWidth="1"/>
    <col min="37" max="37" width="16.42578125" style="3" customWidth="1"/>
    <col min="38" max="38" width="18.42578125" style="3" customWidth="1"/>
    <col min="39" max="39" width="19" style="3" customWidth="1"/>
    <col min="40" max="40" width="20" style="17" hidden="1" customWidth="1"/>
    <col min="41" max="42" width="9.28515625" style="4" hidden="1" customWidth="1"/>
    <col min="43" max="16384" width="9.28515625" style="4"/>
  </cols>
  <sheetData>
    <row r="1" spans="1:42" s="1" customFormat="1" hidden="1">
      <c r="A1" s="1" t="s">
        <v>187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3" t="s">
        <v>7</v>
      </c>
      <c r="J1" s="1" t="s">
        <v>51</v>
      </c>
      <c r="K1" s="2" t="s">
        <v>18</v>
      </c>
      <c r="L1" s="2" t="s">
        <v>18</v>
      </c>
      <c r="M1" s="2"/>
      <c r="N1" s="2"/>
      <c r="O1" s="46" t="s">
        <v>18</v>
      </c>
      <c r="P1" s="46"/>
      <c r="Q1" s="2" t="s">
        <v>18</v>
      </c>
      <c r="R1" s="2" t="s">
        <v>18</v>
      </c>
      <c r="S1" s="2" t="s">
        <v>18</v>
      </c>
      <c r="T1" s="2" t="s">
        <v>18</v>
      </c>
      <c r="U1" s="2"/>
      <c r="V1" s="2" t="s">
        <v>18</v>
      </c>
      <c r="W1" s="2"/>
      <c r="X1" s="50"/>
      <c r="Y1" s="2" t="s">
        <v>7</v>
      </c>
      <c r="Z1" s="2" t="s">
        <v>7</v>
      </c>
      <c r="AA1" s="2" t="s">
        <v>18</v>
      </c>
      <c r="AB1" s="2" t="s">
        <v>18</v>
      </c>
      <c r="AC1" s="2" t="s">
        <v>18</v>
      </c>
      <c r="AD1" s="2"/>
      <c r="AE1" s="2"/>
      <c r="AF1" s="2" t="s">
        <v>18</v>
      </c>
      <c r="AG1" s="2" t="s">
        <v>18</v>
      </c>
      <c r="AH1" s="2"/>
      <c r="AI1" s="51"/>
      <c r="AJ1" s="51"/>
      <c r="AK1" s="2"/>
      <c r="AL1" s="2"/>
      <c r="AM1" s="2"/>
      <c r="AN1" s="18" t="s">
        <v>7</v>
      </c>
      <c r="AO1" s="1" t="s">
        <v>7</v>
      </c>
      <c r="AP1" s="1" t="s">
        <v>7</v>
      </c>
    </row>
    <row r="2" spans="1:42" hidden="1">
      <c r="A2" s="1" t="s">
        <v>7</v>
      </c>
      <c r="D2" s="4" t="s">
        <v>19</v>
      </c>
      <c r="E2" s="4" t="str">
        <f>Option!$C$2</f>
        <v>UICACS</v>
      </c>
    </row>
    <row r="3" spans="1:42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4" t="s">
        <v>24</v>
      </c>
    </row>
    <row r="4" spans="1:42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 ORDER BY DOCNUM, DOCDATE</v>
      </c>
      <c r="F4" s="42" t="s">
        <v>96</v>
      </c>
      <c r="G4" s="4" t="s">
        <v>25</v>
      </c>
      <c r="H4" s="4" t="str">
        <f>" ORDER BY DOCNUM, DOCDATE"</f>
        <v xml:space="preserve"> ORDER BY DOCNUM, DOCDATE</v>
      </c>
    </row>
    <row r="5" spans="1:42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 ORDER BY DOCNUM, DOCDATE</v>
      </c>
      <c r="F5" s="42" t="s">
        <v>96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</row>
    <row r="6" spans="1:42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 ORDER BY DOCNUM, DOCDATE</v>
      </c>
      <c r="F6" s="42" t="s">
        <v>96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</row>
    <row r="7" spans="1:42" hidden="1">
      <c r="A7" s="1" t="s">
        <v>7</v>
      </c>
    </row>
    <row r="8" spans="1:42" hidden="1">
      <c r="A8" s="1" t="s">
        <v>7</v>
      </c>
      <c r="K8" s="55"/>
    </row>
    <row r="9" spans="1:42" hidden="1">
      <c r="A9" s="1" t="s">
        <v>7</v>
      </c>
      <c r="K9" s="55"/>
    </row>
    <row r="10" spans="1:42" hidden="1">
      <c r="A10" s="1" t="s">
        <v>7</v>
      </c>
    </row>
    <row r="11" spans="1:42" hidden="1">
      <c r="A11" s="1" t="s">
        <v>7</v>
      </c>
      <c r="C11" s="4" t="s">
        <v>27</v>
      </c>
      <c r="E11" s="4" t="str">
        <f>Option!$C$9</f>
        <v>20241001..20241031</v>
      </c>
      <c r="K11" s="55"/>
    </row>
    <row r="12" spans="1:42" hidden="1">
      <c r="A12" s="1" t="s">
        <v>7</v>
      </c>
      <c r="C12" s="4" t="s">
        <v>28</v>
      </c>
      <c r="E12" s="4" t="str">
        <f>Option!$C$5</f>
        <v>*</v>
      </c>
      <c r="K12" s="55"/>
    </row>
    <row r="13" spans="1:42" hidden="1">
      <c r="A13" s="1" t="s">
        <v>7</v>
      </c>
      <c r="C13" s="4" t="s">
        <v>42</v>
      </c>
      <c r="E13" s="4" t="str">
        <f>Option!$C$10</f>
        <v>'S7138270','7138270' ,'s7138270'</v>
      </c>
      <c r="K13" s="55"/>
    </row>
    <row r="14" spans="1:42" hidden="1">
      <c r="A14" s="1" t="s">
        <v>7</v>
      </c>
      <c r="C14" s="4" t="s">
        <v>39</v>
      </c>
      <c r="E14" s="4" t="str">
        <f>Option!$C$11</f>
        <v>'S7138270','7138270' ,'s7138270'</v>
      </c>
      <c r="K14" s="55"/>
    </row>
    <row r="15" spans="1:42" hidden="1">
      <c r="A15" s="1" t="s">
        <v>7</v>
      </c>
      <c r="C15" s="4" t="s">
        <v>43</v>
      </c>
      <c r="E15" s="4" t="str">
        <f>Option!$C$12</f>
        <v>'MS'</v>
      </c>
      <c r="AG15" s="56"/>
    </row>
    <row r="16" spans="1:42" hidden="1">
      <c r="A16" s="1" t="s">
        <v>7</v>
      </c>
      <c r="C16" s="4" t="s">
        <v>44</v>
      </c>
      <c r="E16" s="4" t="str">
        <f>Option!$C$13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</row>
    <row r="17" spans="1:43" hidden="1">
      <c r="A17" s="1" t="s">
        <v>7</v>
      </c>
    </row>
    <row r="18" spans="1:43" s="20" customFormat="1" hidden="1">
      <c r="A18" s="20" t="s">
        <v>7</v>
      </c>
      <c r="I18" s="21"/>
      <c r="K18" s="23"/>
      <c r="L18" s="23"/>
      <c r="M18" s="23"/>
      <c r="N18" s="23"/>
      <c r="O18" s="48"/>
      <c r="P18" s="48"/>
      <c r="Q18" s="23"/>
      <c r="R18" s="23"/>
      <c r="S18" s="23"/>
      <c r="T18" s="23"/>
      <c r="U18" s="23"/>
      <c r="V18" s="23"/>
      <c r="W18" s="23"/>
      <c r="X18" s="57"/>
      <c r="Y18" s="23"/>
      <c r="Z18" s="23"/>
      <c r="AA18" s="23"/>
      <c r="AB18" s="23"/>
      <c r="AC18" s="58"/>
      <c r="AD18" s="23"/>
      <c r="AE18" s="23"/>
      <c r="AF18" s="23"/>
      <c r="AG18" s="23"/>
      <c r="AH18" s="23"/>
      <c r="AI18" s="59"/>
      <c r="AJ18" s="59"/>
      <c r="AK18" s="23"/>
      <c r="AL18" s="23"/>
      <c r="AM18" s="23"/>
      <c r="AN18" s="22"/>
    </row>
    <row r="20" spans="1:43" ht="15.75"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60"/>
      <c r="Y20" s="19"/>
      <c r="Z20" s="19"/>
      <c r="AA20" s="19"/>
      <c r="AB20" s="19"/>
      <c r="AC20" s="19"/>
      <c r="AD20" s="19"/>
      <c r="AE20" s="19"/>
      <c r="AF20" s="19"/>
      <c r="AG20" s="19"/>
      <c r="AH20" s="19"/>
    </row>
    <row r="21" spans="1:43" s="32" customFormat="1" ht="18.75">
      <c r="A21" s="31"/>
      <c r="B21" s="31"/>
      <c r="I21" s="33"/>
      <c r="K21" s="72" t="s">
        <v>456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</row>
    <row r="22" spans="1:43" ht="15.75"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60"/>
      <c r="Y22" s="19"/>
      <c r="Z22" s="19"/>
      <c r="AA22" s="19"/>
      <c r="AB22" s="19"/>
      <c r="AC22" s="19"/>
      <c r="AD22" s="19"/>
      <c r="AE22" s="19"/>
      <c r="AF22" s="19"/>
      <c r="AG22" s="19"/>
      <c r="AH22" s="19"/>
    </row>
    <row r="23" spans="1:43" s="38" customFormat="1" ht="47.25">
      <c r="A23" s="37"/>
      <c r="B23" s="37"/>
      <c r="E23" s="39" t="s">
        <v>29</v>
      </c>
      <c r="I23" s="40"/>
      <c r="K23" s="35" t="s">
        <v>75</v>
      </c>
      <c r="L23" s="35" t="s">
        <v>76</v>
      </c>
      <c r="M23" s="35" t="s">
        <v>14</v>
      </c>
      <c r="N23" s="35" t="s">
        <v>16</v>
      </c>
      <c r="O23" s="61" t="s">
        <v>30</v>
      </c>
      <c r="P23" s="35" t="s">
        <v>33</v>
      </c>
      <c r="Q23" s="35" t="s">
        <v>77</v>
      </c>
      <c r="R23" s="35" t="s">
        <v>31</v>
      </c>
      <c r="S23" s="35" t="s">
        <v>38</v>
      </c>
      <c r="T23" s="35" t="s">
        <v>34</v>
      </c>
      <c r="U23" s="35" t="s">
        <v>17</v>
      </c>
      <c r="V23" s="35" t="s">
        <v>17</v>
      </c>
      <c r="W23" s="35" t="s">
        <v>79</v>
      </c>
      <c r="X23" s="62" t="s">
        <v>80</v>
      </c>
      <c r="Y23" s="36" t="s">
        <v>36</v>
      </c>
      <c r="Z23" s="63" t="s">
        <v>12</v>
      </c>
      <c r="AA23" s="63" t="s">
        <v>32</v>
      </c>
      <c r="AB23" s="35" t="s">
        <v>13</v>
      </c>
      <c r="AC23" s="35" t="s">
        <v>37</v>
      </c>
      <c r="AD23" s="35" t="s">
        <v>83</v>
      </c>
      <c r="AE23" s="35" t="s">
        <v>84</v>
      </c>
      <c r="AF23" s="35" t="s">
        <v>85</v>
      </c>
      <c r="AG23" s="35" t="s">
        <v>86</v>
      </c>
      <c r="AH23" s="36" t="s">
        <v>87</v>
      </c>
      <c r="AI23" s="36" t="s">
        <v>88</v>
      </c>
      <c r="AJ23" s="36" t="s">
        <v>89</v>
      </c>
      <c r="AK23" s="36" t="s">
        <v>90</v>
      </c>
      <c r="AL23" s="36" t="s">
        <v>91</v>
      </c>
      <c r="AM23" s="36" t="s">
        <v>92</v>
      </c>
      <c r="AN23" s="36"/>
    </row>
    <row r="24" spans="1:43">
      <c r="A24" s="1" t="s">
        <v>184</v>
      </c>
      <c r="B24" s="1" t="str">
        <f t="shared" ref="B24:B28" si="0">IF(K24="","Hide","Show")</f>
        <v>Show</v>
      </c>
      <c r="C24" s="4" t="s">
        <v>48</v>
      </c>
      <c r="E24" s="12" t="str">
        <f>"""UICACS"","""",""SQL="",""2=DOCNUM"",""33036674"",""14=CUSTREF"",""7452006509"",""14=U_CUSTREF"",""7452006509"",""15=DOCDATE"",""4/10/2024"",""15=TAXDATE"",""4/10/2024"",""14=CARDCODE"",""CN0245-SGD"",""14=CARDNAME"",""NATIONAL UNIVERSITY HEALTH SYSTEM PTE. LTD."",""14=ITEMCODE"",""MS7JQ-00"&amp;"353GLP"",""14=ITEMNAME"",""MS SQLSVRENTCORE SNGL LICSAPK MVL 2LIC CORELIC"",""10=QUANTITY"",""2.000000"",""14=U_PONO"","""",""15=U_PODATE"",""3/10/2024"",""10=U_TLINTCOS"",""0.000000"",""2=SLPCODE"",""101"",""14=SLPNAME"",""E0001-MM"",""14=MEMO"",""MELIZA MARQUEZ"",""14=CONTACTNAME"",""E-IN"&amp;"VOICE(AP DIRECT)"",""10=LINETOTAL"",""40832.120000"",""14=U_ENR"","""",""14=U_MSENR"",""S7138270"",""14=U_MSPCN"",""AB57EDFE"",""14=ADDRESS2"",""AIO-INNOVATION OFFICE_x000D_NATIONAL UNIVERSITY HEALTH SYSTEM PTE LTD Tower Block, 1E KENT RIDGE ROAD  SINGAPORE 119228_x000D_BOON HOI TAN_x000D_TEL"&amp;": 968 48331_x000D_FAX: _x000D_EMAIL: boon_hoi_tan@nuhs.edu.sg"""</f>
        <v>"UICACS","","SQL=","2=DOCNUM","33036674","14=CUSTREF","7452006509","14=U_CUSTREF","7452006509","15=DOCDATE","4/10/2024","15=TAXDATE","4/10/2024","14=CARDCODE","CN0245-SGD","14=CARDNAME","NATIONAL UNIVERSITY HEALTH SYSTEM PTE. LTD.","14=ITEMCODE","MS7JQ-00353GLP","14=ITEMNAME","MS SQLSVRENTCORE SNGL LICSAPK MVL 2LIC CORELIC","10=QUANTITY","2.000000","14=U_PONO","","15=U_PODATE","3/10/2024","10=U_TLINTCOS","0.000000","2=SLPCODE","101","14=SLPNAME","E0001-MM","14=MEMO","MELIZA MARQUEZ","14=CONTACTNAME","E-INVOICE(AP DIRECT)","10=LINETOTAL","40832.120000","14=U_ENR","","14=U_MSENR","S7138270","14=U_MSPCN","AB57EDFE","14=ADDRESS2","AIO-INNOVATION OFFICE_x000D_NATIONAL UNIVERSITY HEALTH SYSTEM PTE LTD Tower Block, 1E KENT RIDGE ROAD  SINGAPORE 119228_x000D_BOON HOI TAN_x000D_TEL: 968 48331_x000D_FAX: _x000D_EMAIL: boon_hoi_tan@nuhs.edu.sg"</v>
      </c>
      <c r="K24" s="3">
        <f t="shared" ref="K24:K28" si="1">MONTH(N24)</f>
        <v>10</v>
      </c>
      <c r="L24" s="3">
        <f t="shared" ref="L24:L28" si="2">YEAR(N24)</f>
        <v>2024</v>
      </c>
      <c r="M24" s="3">
        <v>33036674</v>
      </c>
      <c r="N24" s="49">
        <v>45569</v>
      </c>
      <c r="O24" s="3" t="str">
        <f t="shared" ref="O24:O28" si="3">"S7138270"</f>
        <v>S7138270</v>
      </c>
      <c r="P24" s="3" t="str">
        <f>"AB57EDFE"</f>
        <v>AB57EDFE</v>
      </c>
      <c r="Q24" s="3" t="s">
        <v>78</v>
      </c>
      <c r="R24" s="3" t="str">
        <f>"CN0245-SGD"</f>
        <v>CN0245-SGD</v>
      </c>
      <c r="S24" s="3" t="str">
        <f>"NATIONAL UNIVERSITY HEALTH SYSTEM PTE. LTD."</f>
        <v>NATIONAL UNIVERSITY HEALTH SYSTEM PTE. LTD.</v>
      </c>
      <c r="T24" s="3" t="str">
        <f>"7452006509"</f>
        <v>7452006509</v>
      </c>
      <c r="U24" s="3">
        <v>952925</v>
      </c>
      <c r="V24" s="56">
        <v>45568</v>
      </c>
      <c r="W24" s="56">
        <v>45569</v>
      </c>
      <c r="X24" s="34">
        <f t="shared" ref="X24:X28" si="4">SUM(N24-V24)</f>
        <v>1</v>
      </c>
      <c r="Y24" s="53" t="str">
        <f>"MS7JQ-00353GLP"</f>
        <v>MS7JQ-00353GLP</v>
      </c>
      <c r="Z24" s="3" t="str">
        <f>"MS SQLSVRENTCORE SNGL LICSAPK MVL 2LIC CORELIC"</f>
        <v>MS SQLSVRENTCORE SNGL LICSAPK MVL 2LIC CORELIC</v>
      </c>
      <c r="AA24" s="3" t="str">
        <f>"MELIZA MARQUEZ"</f>
        <v>MELIZA MARQUEZ</v>
      </c>
      <c r="AB24" s="64">
        <v>2</v>
      </c>
      <c r="AC24" s="53" t="str">
        <f>"E-INVOICE(AP DIRECT)"</f>
        <v>E-INVOICE(AP DIRECT)</v>
      </c>
      <c r="AD24" s="67" t="s">
        <v>93</v>
      </c>
      <c r="AE24" s="66" t="str">
        <f>"AIO-INNOVATION OFFICE_x000D_NATIONAL UNIVERSITY HEALTH SYSTEM PTE LTD Tower Block, 1E KENT RIDGE ROAD  SINGAPORE 119228_x000D_BOON HOI TAN_x000D_TEL: 968 48331_x000D_FAX: _x000D_EMAIL: boon_hoi_tan@nuhs.edu.sg"</f>
        <v>AIO-INNOVATION OFFICE_x000D_NATIONAL UNIVERSITY HEALTH SYSTEM PTE LTD Tower Block, 1E KENT RIDGE ROAD  SINGAPORE 119228_x000D_BOON HOI TAN_x000D_TEL: 968 48331_x000D_FAX: _x000D_EMAIL: boon_hoi_tan@nuhs.edu.sg</v>
      </c>
      <c r="AF24" s="68" t="s">
        <v>78</v>
      </c>
      <c r="AG24" s="49" t="s">
        <v>94</v>
      </c>
      <c r="AH24" s="3" t="str">
        <f>"MS7JQ-00353GLP"</f>
        <v>MS7JQ-00353GLP</v>
      </c>
      <c r="AI24" s="3" t="str">
        <f>"MS SQLSVRENTCORE SNGL LICSAPK MVL 2LIC CORELIC"</f>
        <v>MS SQLSVRENTCORE SNGL LICSAPK MVL 2LIC CORELIC</v>
      </c>
      <c r="AJ24" s="69" t="s">
        <v>455</v>
      </c>
      <c r="AK24" s="70">
        <v>45566</v>
      </c>
      <c r="AL24" s="70">
        <v>46326</v>
      </c>
      <c r="AM24" s="69" t="s">
        <v>453</v>
      </c>
    </row>
    <row r="25" spans="1:43">
      <c r="A25" s="1" t="s">
        <v>184</v>
      </c>
      <c r="B25" s="1" t="str">
        <f t="shared" si="0"/>
        <v>Show</v>
      </c>
      <c r="C25" s="4" t="s">
        <v>48</v>
      </c>
      <c r="E25" s="12" t="str">
        <f>"""UICACS"","""",""SQL="",""2=DOCNUM"",""33036674"",""14=CUSTREF"",""7452006509"",""14=U_CUSTREF"",""7452006509"",""15=DOCDATE"",""4/10/2024"",""15=TAXDATE"",""4/10/2024"",""14=CARDCODE"",""CN0245-SGD"",""14=CARDNAME"",""NATIONAL UNIVERSITY HEALTH SYSTEM PTE. LTD."",""14=ITEMCODE"",""MS6VC-04"&amp;"396GLP"",""14=ITEMNAME"",""MS WIN REMOTE DESKTOP SERVICES CAL 2022 SNGL DCAL"",""10=QUANTITY"",""5.000000"",""14=U_PONO"","""",""15=U_PODATE"",""3/10/2024"",""10=U_TLINTCOS"",""0.000000"",""2=SLPCODE"",""101"",""14=SLPNAME"",""E0001-MM"",""14=MEMO"",""MELIZA MARQUEZ"",""14=CONTACTNAME"",""E"&amp;"-INVOICE(AP DIRECT)"",""10=LINETOTAL"",""642.350000"",""14=U_ENR"","""",""14=U_MSENR"",""S7138270"",""14=U_MSPCN"",""AB57EDFE"",""14=ADDRESS2"",""AIO-INNOVATION OFFICE_x000D_NATIONAL UNIVERSITY HEALTH SYSTEM PTE LTD Tower Block, 1E KENT RIDGE ROAD  SINGAPORE 119228_x000D_BOON HOI TAN_x000D_TE"&amp;"L: 968 48331_x000D_FAX: _x000D_EMAIL: boon_hoi_tan@nuhs.edu.sg"""</f>
        <v>"UICACS","","SQL=","2=DOCNUM","33036674","14=CUSTREF","7452006509","14=U_CUSTREF","7452006509","15=DOCDATE","4/10/2024","15=TAXDATE","4/10/2024","14=CARDCODE","CN0245-SGD","14=CARDNAME","NATIONAL UNIVERSITY HEALTH SYSTEM PTE. LTD.","14=ITEMCODE","MS6VC-04396GLP","14=ITEMNAME","MS WIN REMOTE DESKTOP SERVICES CAL 2022 SNGL DCAL","10=QUANTITY","5.000000","14=U_PONO","","15=U_PODATE","3/10/2024","10=U_TLINTCOS","0.000000","2=SLPCODE","101","14=SLPNAME","E0001-MM","14=MEMO","MELIZA MARQUEZ","14=CONTACTNAME","E-INVOICE(AP DIRECT)","10=LINETOTAL","642.350000","14=U_ENR","","14=U_MSENR","S7138270","14=U_MSPCN","AB57EDFE","14=ADDRESS2","AIO-INNOVATION OFFICE_x000D_NATIONAL UNIVERSITY HEALTH SYSTEM PTE LTD Tower Block, 1E KENT RIDGE ROAD  SINGAPORE 119228_x000D_BOON HOI TAN_x000D_TEL: 968 48331_x000D_FAX: _x000D_EMAIL: boon_hoi_tan@nuhs.edu.sg"</v>
      </c>
      <c r="K25" s="3">
        <f t="shared" si="1"/>
        <v>10</v>
      </c>
      <c r="L25" s="3">
        <f t="shared" si="2"/>
        <v>2024</v>
      </c>
      <c r="M25" s="3">
        <v>33036674</v>
      </c>
      <c r="N25" s="49">
        <v>45569</v>
      </c>
      <c r="O25" s="3" t="str">
        <f t="shared" si="3"/>
        <v>S7138270</v>
      </c>
      <c r="P25" s="3" t="str">
        <f>"AB57EDFE"</f>
        <v>AB57EDFE</v>
      </c>
      <c r="Q25" s="3" t="s">
        <v>78</v>
      </c>
      <c r="R25" s="3" t="str">
        <f>"CN0245-SGD"</f>
        <v>CN0245-SGD</v>
      </c>
      <c r="S25" s="3" t="str">
        <f>"NATIONAL UNIVERSITY HEALTH SYSTEM PTE. LTD."</f>
        <v>NATIONAL UNIVERSITY HEALTH SYSTEM PTE. LTD.</v>
      </c>
      <c r="T25" s="3" t="str">
        <f>"7452006509"</f>
        <v>7452006509</v>
      </c>
      <c r="U25" s="3">
        <v>952925</v>
      </c>
      <c r="V25" s="56">
        <v>45568</v>
      </c>
      <c r="W25" s="56">
        <v>45569</v>
      </c>
      <c r="X25" s="34">
        <f t="shared" si="4"/>
        <v>1</v>
      </c>
      <c r="Y25" s="53" t="str">
        <f>"MS6VC-04396GLP"</f>
        <v>MS6VC-04396GLP</v>
      </c>
      <c r="Z25" s="3" t="str">
        <f>"MS WIN REMOTE DESKTOP SERVICES CAL 2022 SNGL DCAL"</f>
        <v>MS WIN REMOTE DESKTOP SERVICES CAL 2022 SNGL DCAL</v>
      </c>
      <c r="AA25" s="3" t="str">
        <f>"MELIZA MARQUEZ"</f>
        <v>MELIZA MARQUEZ</v>
      </c>
      <c r="AB25" s="64">
        <v>5</v>
      </c>
      <c r="AC25" s="53" t="str">
        <f>"E-INVOICE(AP DIRECT)"</f>
        <v>E-INVOICE(AP DIRECT)</v>
      </c>
      <c r="AD25" s="67" t="s">
        <v>93</v>
      </c>
      <c r="AE25" s="66" t="str">
        <f>"AIO-INNOVATION OFFICE_x000D_NATIONAL UNIVERSITY HEALTH SYSTEM PTE LTD Tower Block, 1E KENT RIDGE ROAD  SINGAPORE 119228_x000D_BOON HOI TAN_x000D_TEL: 968 48331_x000D_FAX: _x000D_EMAIL: boon_hoi_tan@nuhs.edu.sg"</f>
        <v>AIO-INNOVATION OFFICE_x000D_NATIONAL UNIVERSITY HEALTH SYSTEM PTE LTD Tower Block, 1E KENT RIDGE ROAD  SINGAPORE 119228_x000D_BOON HOI TAN_x000D_TEL: 968 48331_x000D_FAX: _x000D_EMAIL: boon_hoi_tan@nuhs.edu.sg</v>
      </c>
      <c r="AF25" s="68" t="s">
        <v>78</v>
      </c>
      <c r="AG25" s="49" t="s">
        <v>94</v>
      </c>
      <c r="AH25" s="3" t="str">
        <f>"MS6VC-04396GLP"</f>
        <v>MS6VC-04396GLP</v>
      </c>
      <c r="AI25" s="3" t="str">
        <f>"MS WIN REMOTE DESKTOP SERVICES CAL 2022 SNGL DCAL"</f>
        <v>MS WIN REMOTE DESKTOP SERVICES CAL 2022 SNGL DCAL</v>
      </c>
      <c r="AJ25" s="71" t="str">
        <f t="shared" ref="AJ25:AL26" si="5">"-"</f>
        <v>-</v>
      </c>
      <c r="AK25" s="3" t="str">
        <f t="shared" si="5"/>
        <v>-</v>
      </c>
      <c r="AL25" s="3" t="str">
        <f t="shared" si="5"/>
        <v>-</v>
      </c>
      <c r="AM25" s="3" t="s">
        <v>454</v>
      </c>
    </row>
    <row r="26" spans="1:43">
      <c r="A26" s="1" t="s">
        <v>184</v>
      </c>
      <c r="B26" s="1" t="str">
        <f t="shared" si="0"/>
        <v>Show</v>
      </c>
      <c r="C26" s="4" t="s">
        <v>48</v>
      </c>
      <c r="E26" s="12" t="str">
        <f>"""UICACS"","""",""SQL="",""2=DOCNUM"",""33036674"",""14=CUSTREF"",""7452006509"",""14=U_CUSTREF"",""7452006509"",""15=DOCDATE"",""4/10/2024"",""15=TAXDATE"",""4/10/2024"",""14=CARDCODE"",""CN0245-SGD"",""14=CARDNAME"",""NATIONAL UNIVERSITY HEALTH SYSTEM PTE. LTD."",""14=ITEMCODE"",""MS359-07"&amp;"101GLP"",""14=ITEMNAME"",""MS SQL CAL 2022 SLNG DEVICE CAL"",""10=QUANTITY"",""5.000000"",""14=U_PONO"","""",""15=U_PODATE"",""3/10/2024"",""10=U_TLINTCOS"",""0.000000"",""2=SLPCODE"",""101"",""14=SLPNAME"",""E0001-MM"",""14=MEMO"",""MELIZA MARQUEZ"",""14=CONTACTNAME"",""E-INVOICE(AP DIRECT"&amp;")"",""10=LINETOTAL"",""1017.500000"",""14=U_ENR"","""",""14=U_MSENR"",""S7138270"",""14=U_MSPCN"",""AB57EDFE"",""14=ADDRESS2"",""AIO-INNOVATION OFFICE_x000D_NATIONAL UNIVERSITY HEALTH SYSTEM PTE LTD Tower Block, 1E KENT RIDGE ROAD  SINGAPORE 119228_x000D_BOON HOI TAN_x000D_TEL: 968 48331_x000D_FAX:"&amp;" _x000D_EMAIL: boon_hoi_tan@nuhs.edu.sg"""</f>
        <v>"UICACS","","SQL=","2=DOCNUM","33036674","14=CUSTREF","7452006509","14=U_CUSTREF","7452006509","15=DOCDATE","4/10/2024","15=TAXDATE","4/10/2024","14=CARDCODE","CN0245-SGD","14=CARDNAME","NATIONAL UNIVERSITY HEALTH SYSTEM PTE. LTD.","14=ITEMCODE","MS359-07101GLP","14=ITEMNAME","MS SQL CAL 2022 SLNG DEVICE CAL","10=QUANTITY","5.000000","14=U_PONO","","15=U_PODATE","3/10/2024","10=U_TLINTCOS","0.000000","2=SLPCODE","101","14=SLPNAME","E0001-MM","14=MEMO","MELIZA MARQUEZ","14=CONTACTNAME","E-INVOICE(AP DIRECT)","10=LINETOTAL","1017.500000","14=U_ENR","","14=U_MSENR","S7138270","14=U_MSPCN","AB57EDFE","14=ADDRESS2","AIO-INNOVATION OFFICE_x000D_NATIONAL UNIVERSITY HEALTH SYSTEM PTE LTD Tower Block, 1E KENT RIDGE ROAD  SINGAPORE 119228_x000D_BOON HOI TAN_x000D_TEL: 968 48331_x000D_FAX: _x000D_EMAIL: boon_hoi_tan@nuhs.edu.sg"</v>
      </c>
      <c r="K26" s="3">
        <f t="shared" si="1"/>
        <v>10</v>
      </c>
      <c r="L26" s="3">
        <f t="shared" si="2"/>
        <v>2024</v>
      </c>
      <c r="M26" s="3">
        <v>33036674</v>
      </c>
      <c r="N26" s="49">
        <v>45569</v>
      </c>
      <c r="O26" s="3" t="str">
        <f t="shared" si="3"/>
        <v>S7138270</v>
      </c>
      <c r="P26" s="3" t="str">
        <f>"AB57EDFE"</f>
        <v>AB57EDFE</v>
      </c>
      <c r="Q26" s="3" t="s">
        <v>78</v>
      </c>
      <c r="R26" s="3" t="str">
        <f>"CN0245-SGD"</f>
        <v>CN0245-SGD</v>
      </c>
      <c r="S26" s="3" t="str">
        <f>"NATIONAL UNIVERSITY HEALTH SYSTEM PTE. LTD."</f>
        <v>NATIONAL UNIVERSITY HEALTH SYSTEM PTE. LTD.</v>
      </c>
      <c r="T26" s="3" t="str">
        <f>"7452006509"</f>
        <v>7452006509</v>
      </c>
      <c r="U26" s="3">
        <v>952925</v>
      </c>
      <c r="V26" s="56">
        <v>45568</v>
      </c>
      <c r="W26" s="56">
        <v>45569</v>
      </c>
      <c r="X26" s="34">
        <f t="shared" si="4"/>
        <v>1</v>
      </c>
      <c r="Y26" s="53" t="str">
        <f>"MS359-07101GLP"</f>
        <v>MS359-07101GLP</v>
      </c>
      <c r="Z26" s="3" t="str">
        <f>"MS SQL CAL 2022 SLNG DEVICE CAL"</f>
        <v>MS SQL CAL 2022 SLNG DEVICE CAL</v>
      </c>
      <c r="AA26" s="3" t="str">
        <f>"MELIZA MARQUEZ"</f>
        <v>MELIZA MARQUEZ</v>
      </c>
      <c r="AB26" s="64">
        <v>5</v>
      </c>
      <c r="AC26" s="53" t="str">
        <f>"E-INVOICE(AP DIRECT)"</f>
        <v>E-INVOICE(AP DIRECT)</v>
      </c>
      <c r="AD26" s="67" t="s">
        <v>93</v>
      </c>
      <c r="AE26" s="66" t="str">
        <f>"AIO-INNOVATION OFFICE_x000D_NATIONAL UNIVERSITY HEALTH SYSTEM PTE LTD Tower Block, 1E KENT RIDGE ROAD  SINGAPORE 119228_x000D_BOON HOI TAN_x000D_TEL: 968 48331_x000D_FAX: _x000D_EMAIL: boon_hoi_tan@nuhs.edu.sg"</f>
        <v>AIO-INNOVATION OFFICE_x000D_NATIONAL UNIVERSITY HEALTH SYSTEM PTE LTD Tower Block, 1E KENT RIDGE ROAD  SINGAPORE 119228_x000D_BOON HOI TAN_x000D_TEL: 968 48331_x000D_FAX: _x000D_EMAIL: boon_hoi_tan@nuhs.edu.sg</v>
      </c>
      <c r="AF26" s="68" t="s">
        <v>78</v>
      </c>
      <c r="AG26" s="49" t="s">
        <v>94</v>
      </c>
      <c r="AH26" s="3" t="str">
        <f>"MS359-07101GLP"</f>
        <v>MS359-07101GLP</v>
      </c>
      <c r="AI26" s="3" t="str">
        <f>"MS SQL CAL 2022 SLNG DEVICE CAL"</f>
        <v>MS SQL CAL 2022 SLNG DEVICE CAL</v>
      </c>
      <c r="AJ26" s="71" t="str">
        <f t="shared" si="5"/>
        <v>-</v>
      </c>
      <c r="AK26" s="3" t="str">
        <f t="shared" si="5"/>
        <v>-</v>
      </c>
      <c r="AL26" s="3" t="str">
        <f t="shared" si="5"/>
        <v>-</v>
      </c>
      <c r="AM26" s="3" t="s">
        <v>454</v>
      </c>
    </row>
    <row r="27" spans="1:43">
      <c r="A27" s="1" t="s">
        <v>184</v>
      </c>
      <c r="B27" s="1" t="str">
        <f t="shared" si="0"/>
        <v>Show</v>
      </c>
      <c r="C27" s="4" t="s">
        <v>48</v>
      </c>
      <c r="E27" s="12" t="str">
        <f>"""UICACS"","""",""SQL="",""2=DOCNUM"",""33036674"",""14=CUSTREF"",""7452006509"",""14=U_CUSTREF"",""7452006509"",""15=DOCDATE"",""4/10/2024"",""15=TAXDATE"",""4/10/2024"",""14=CARDCODE"",""CN0245-SGD"",""14=CARDNAME"",""NATIONAL UNIVERSITY HEALTH SYSTEM PTE. LTD."",""14=ITEMCODE"",""MS9EM-00"&amp;"259GLP"",""14=ITEMNAME"",""MS WIN SERVER STANDARD CORE SLNG LSA 16L"",""10=QUANTITY"",""2.000000"",""14=U_PONO"","""",""15=U_PODATE"",""3/10/2024"",""10=U_TLINTCOS"",""0.000000"",""2=SLPCODE"",""101"",""14=SLPNAME"",""E0001-MM"",""14=MEMO"",""MELIZA MARQUEZ"",""14=CONTACTNAME"",""E-INVOICE("&amp;"AP DIRECT)"",""10=LINETOTAL"",""2884.880000"",""14=U_ENR"","""",""14=U_MSENR"",""S7138270"",""14=U_MSPCN"",""AB57EDFE"",""14=ADDRESS2"",""AIO-INNOVATION OFFICE_x000D_NATIONAL UNIVERSITY HEALTH SYSTEM PTE LTD Tower Block, 1E KENT RIDGE ROAD  SINGAPORE 119228_x000D_BOON HOI TAN_x000D_TEL: 968 4"&amp;"8331_x000D_FAX: _x000D_EMAIL: boon_hoi_tan@nuhs.edu.sg"""</f>
        <v>"UICACS","","SQL=","2=DOCNUM","33036674","14=CUSTREF","7452006509","14=U_CUSTREF","7452006509","15=DOCDATE","4/10/2024","15=TAXDATE","4/10/2024","14=CARDCODE","CN0245-SGD","14=CARDNAME","NATIONAL UNIVERSITY HEALTH SYSTEM PTE. LTD.","14=ITEMCODE","MS9EM-00259GLP","14=ITEMNAME","MS WIN SERVER STANDARD CORE SLNG LSA 16L","10=QUANTITY","2.000000","14=U_PONO","","15=U_PODATE","3/10/2024","10=U_TLINTCOS","0.000000","2=SLPCODE","101","14=SLPNAME","E0001-MM","14=MEMO","MELIZA MARQUEZ","14=CONTACTNAME","E-INVOICE(AP DIRECT)","10=LINETOTAL","2884.880000","14=U_ENR","","14=U_MSENR","S7138270","14=U_MSPCN","AB57EDFE","14=ADDRESS2","AIO-INNOVATION OFFICE_x000D_NATIONAL UNIVERSITY HEALTH SYSTEM PTE LTD Tower Block, 1E KENT RIDGE ROAD  SINGAPORE 119228_x000D_BOON HOI TAN_x000D_TEL: 968 48331_x000D_FAX: _x000D_EMAIL: boon_hoi_tan@nuhs.edu.sg"</v>
      </c>
      <c r="K27" s="3">
        <f t="shared" si="1"/>
        <v>10</v>
      </c>
      <c r="L27" s="3">
        <f t="shared" si="2"/>
        <v>2024</v>
      </c>
      <c r="M27" s="3">
        <v>33036674</v>
      </c>
      <c r="N27" s="49">
        <v>45569</v>
      </c>
      <c r="O27" s="3" t="str">
        <f t="shared" si="3"/>
        <v>S7138270</v>
      </c>
      <c r="P27" s="3" t="str">
        <f>"AB57EDFE"</f>
        <v>AB57EDFE</v>
      </c>
      <c r="Q27" s="3" t="s">
        <v>78</v>
      </c>
      <c r="R27" s="3" t="str">
        <f>"CN0245-SGD"</f>
        <v>CN0245-SGD</v>
      </c>
      <c r="S27" s="3" t="str">
        <f>"NATIONAL UNIVERSITY HEALTH SYSTEM PTE. LTD."</f>
        <v>NATIONAL UNIVERSITY HEALTH SYSTEM PTE. LTD.</v>
      </c>
      <c r="T27" s="3" t="str">
        <f>"7452006509"</f>
        <v>7452006509</v>
      </c>
      <c r="U27" s="3">
        <v>952925</v>
      </c>
      <c r="V27" s="56">
        <v>45568</v>
      </c>
      <c r="W27" s="56">
        <v>45569</v>
      </c>
      <c r="X27" s="34">
        <f t="shared" si="4"/>
        <v>1</v>
      </c>
      <c r="Y27" s="53" t="str">
        <f>"MS9EM-00259GLP"</f>
        <v>MS9EM-00259GLP</v>
      </c>
      <c r="Z27" s="3" t="str">
        <f>"MS WIN SERVER STANDARD CORE SLNG LSA 16L"</f>
        <v>MS WIN SERVER STANDARD CORE SLNG LSA 16L</v>
      </c>
      <c r="AA27" s="3" t="str">
        <f>"MELIZA MARQUEZ"</f>
        <v>MELIZA MARQUEZ</v>
      </c>
      <c r="AB27" s="64">
        <v>2</v>
      </c>
      <c r="AC27" s="53" t="str">
        <f>"E-INVOICE(AP DIRECT)"</f>
        <v>E-INVOICE(AP DIRECT)</v>
      </c>
      <c r="AD27" s="67" t="s">
        <v>93</v>
      </c>
      <c r="AE27" s="66" t="str">
        <f>"AIO-INNOVATION OFFICE_x000D_NATIONAL UNIVERSITY HEALTH SYSTEM PTE LTD Tower Block, 1E KENT RIDGE ROAD  SINGAPORE 119228_x000D_BOON HOI TAN_x000D_TEL: 968 48331_x000D_FAX: _x000D_EMAIL: boon_hoi_tan@nuhs.edu.sg"</f>
        <v>AIO-INNOVATION OFFICE_x000D_NATIONAL UNIVERSITY HEALTH SYSTEM PTE LTD Tower Block, 1E KENT RIDGE ROAD  SINGAPORE 119228_x000D_BOON HOI TAN_x000D_TEL: 968 48331_x000D_FAX: _x000D_EMAIL: boon_hoi_tan@nuhs.edu.sg</v>
      </c>
      <c r="AF27" s="68" t="s">
        <v>78</v>
      </c>
      <c r="AG27" s="49" t="s">
        <v>94</v>
      </c>
      <c r="AH27" s="3" t="str">
        <f>"MS9EM-00259GLP"</f>
        <v>MS9EM-00259GLP</v>
      </c>
      <c r="AI27" s="3" t="str">
        <f>"MS WIN SERVER STANDARD CORE SLNG LSA 16L"</f>
        <v>MS WIN SERVER STANDARD CORE SLNG LSA 16L</v>
      </c>
      <c r="AJ27" s="69" t="s">
        <v>455</v>
      </c>
      <c r="AK27" s="70">
        <v>45566</v>
      </c>
      <c r="AL27" s="70">
        <v>46326</v>
      </c>
      <c r="AM27" s="69" t="s">
        <v>453</v>
      </c>
    </row>
    <row r="28" spans="1:43">
      <c r="A28" s="1" t="s">
        <v>184</v>
      </c>
      <c r="B28" s="1" t="str">
        <f t="shared" si="0"/>
        <v>Show</v>
      </c>
      <c r="C28" s="4" t="s">
        <v>48</v>
      </c>
      <c r="E28" s="12" t="str">
        <f>"""UICACS"","""",""SQL="",""2=DOCNUM"",""33036837"",""14=CUSTREF"",""7567000892"",""14=U_CUSTREF"",""7567000892"",""15=DOCDATE"",""24/10/2024"",""15=TAXDATE"",""24/10/2024"",""14=CARDCODE"",""CN0384-SGD"",""14=CARDNAME"",""NG TENG FONG GENERAL HOSPITAL"",""14=ITEMCODE"",""MSEP2-27523GLP"",""14="&amp;"ITEMNAME"",""MS POWERPOINT 2024 SLNG LTSC"",""10=QUANTITY"",""2.000000"",""14=U_PONO"",""ESU953296"",""15=U_PODATE"",""22/10/2024"",""10=U_TLINTCOS"",""0.000000"",""2=SLPCODE"",""101"",""14=SLPNAME"",""E0001-MM"",""14=MEMO"",""MELIZA MARQUEZ"",""14=CONTACTNAME"",""mmd_receiving_ntfgh@nuhs"&amp;".edu.sg"",""10=LINETOTAL"",""332.560000"",""14=U_ENR"","""",""14=U_MSENR"",""S7138270"",""14=U_MSPCN"",""BB5B28CB"",""14=ADDRESS2"",""MM CENTRAL STORE_x000D_NG TENG FONG GENERAL HOSPITAL 1 JURONG EAST STREET 21  SINGAPORE 609606_x000D_LINDA GOH_x000D_TEL: _x000D_FAX: _x000D_EMAIL: Linda_Goh@nuhs.edu.sg"""</f>
        <v>"UICACS","","SQL=","2=DOCNUM","33036837","14=CUSTREF","7567000892","14=U_CUSTREF","7567000892","15=DOCDATE","24/10/2024","15=TAXDATE","24/10/2024","14=CARDCODE","CN0384-SGD","14=CARDNAME","NG TENG FONG GENERAL HOSPITAL","14=ITEMCODE","MSEP2-27523GLP","14=ITEMNAME","MS POWERPOINT 2024 SLNG LTSC","10=QUANTITY","2.000000","14=U_PONO","ESU953296","15=U_PODATE","22/10/2024","10=U_TLINTCOS","0.000000","2=SLPCODE","101","14=SLPNAME","E0001-MM","14=MEMO","MELIZA MARQUEZ","14=CONTACTNAME","mmd_receiving_ntfgh@nuhs.edu.sg","10=LINETOTAL","332.560000","14=U_ENR","","14=U_MSENR","S7138270","14=U_MSPCN","BB5B28CB","14=ADDRESS2","MM CENTRAL STORE_x000D_NG TENG FONG GENERAL HOSPITAL 1 JURONG EAST STREET 21  SINGAPORE 609606_x000D_LINDA GOH_x000D_TEL: _x000D_FAX: _x000D_EMAIL: Linda_Goh@nuhs.edu.sg"</v>
      </c>
      <c r="K28" s="3">
        <f t="shared" si="1"/>
        <v>10</v>
      </c>
      <c r="L28" s="3">
        <f t="shared" si="2"/>
        <v>2024</v>
      </c>
      <c r="M28" s="3">
        <v>33036837</v>
      </c>
      <c r="N28" s="49">
        <v>45589</v>
      </c>
      <c r="O28" s="3" t="str">
        <f t="shared" si="3"/>
        <v>S7138270</v>
      </c>
      <c r="P28" s="3" t="str">
        <f>"BB5B28CB"</f>
        <v>BB5B28CB</v>
      </c>
      <c r="Q28" s="3" t="s">
        <v>78</v>
      </c>
      <c r="R28" s="3" t="str">
        <f>"CN0384-SGD"</f>
        <v>CN0384-SGD</v>
      </c>
      <c r="S28" s="3" t="str">
        <f>"NG TENG FONG GENERAL HOSPITAL"</f>
        <v>NG TENG FONG GENERAL HOSPITAL</v>
      </c>
      <c r="T28" s="3" t="str">
        <f>"7567000892"</f>
        <v>7567000892</v>
      </c>
      <c r="U28" s="3">
        <v>953296</v>
      </c>
      <c r="V28" s="56">
        <v>45587</v>
      </c>
      <c r="W28" s="56">
        <v>45589</v>
      </c>
      <c r="X28" s="34">
        <f t="shared" si="4"/>
        <v>2</v>
      </c>
      <c r="Y28" s="53" t="str">
        <f>"MSEP2-27523GLP"</f>
        <v>MSEP2-27523GLP</v>
      </c>
      <c r="Z28" s="3" t="str">
        <f>"MS POWERPOINT 2024 SLNG LTSC"</f>
        <v>MS POWERPOINT 2024 SLNG LTSC</v>
      </c>
      <c r="AA28" s="3" t="str">
        <f>"MELIZA MARQUEZ"</f>
        <v>MELIZA MARQUEZ</v>
      </c>
      <c r="AB28" s="64">
        <v>2</v>
      </c>
      <c r="AC28" s="53" t="str">
        <f>"mmd_receiving_ntfgh@nuhs.edu.sg"</f>
        <v>mmd_receiving_ntfgh@nuhs.edu.sg</v>
      </c>
      <c r="AD28" s="67" t="s">
        <v>93</v>
      </c>
      <c r="AE28" s="66" t="str">
        <f>"MM CENTRAL STORE_x000D_NG TENG FONG GENERAL HOSPITAL 1 JURONG EAST STREET 21  SINGAPORE 609606_x000D_LINDA GOH_x000D_TEL: _x000D_FAX: _x000D_EMAIL: Linda_Goh@nuhs.edu.sg"</f>
        <v>MM CENTRAL STORE_x000D_NG TENG FONG GENERAL HOSPITAL 1 JURONG EAST STREET 21  SINGAPORE 609606_x000D_LINDA GOH_x000D_TEL: _x000D_FAX: _x000D_EMAIL: Linda_Goh@nuhs.edu.sg</v>
      </c>
      <c r="AF28" s="68" t="s">
        <v>78</v>
      </c>
      <c r="AG28" s="49" t="s">
        <v>94</v>
      </c>
      <c r="AH28" s="3" t="str">
        <f>"MSEP2-27523GLP"</f>
        <v>MSEP2-27523GLP</v>
      </c>
      <c r="AI28" s="3" t="str">
        <f>"MS POWERPOINT 2024 SLNG LTSC"</f>
        <v>MS POWERPOINT 2024 SLNG LTSC</v>
      </c>
      <c r="AJ28" s="71" t="str">
        <f t="shared" ref="AJ28:AL28" si="6">"-"</f>
        <v>-</v>
      </c>
      <c r="AK28" s="3" t="str">
        <f t="shared" si="6"/>
        <v>-</v>
      </c>
      <c r="AL28" s="3" t="str">
        <f t="shared" si="6"/>
        <v>-</v>
      </c>
      <c r="AM28" s="3" t="s">
        <v>454</v>
      </c>
    </row>
    <row r="29" spans="1:43" hidden="1">
      <c r="B29" s="1" t="str">
        <f>IF(K29="","Hide","Show")</f>
        <v>Hide</v>
      </c>
      <c r="C29" s="4" t="s">
        <v>49</v>
      </c>
      <c r="E29" s="12" t="str">
        <f>""</f>
        <v/>
      </c>
      <c r="K29" s="3" t="str">
        <f>""</f>
        <v/>
      </c>
      <c r="L29" s="49" t="str">
        <f>""</f>
        <v/>
      </c>
      <c r="M29" s="49"/>
      <c r="N29" s="49"/>
      <c r="O29" s="3" t="str">
        <f>""</f>
        <v/>
      </c>
      <c r="P29" s="3"/>
      <c r="Q29" s="3" t="str">
        <f>""</f>
        <v/>
      </c>
      <c r="R29" s="3" t="str">
        <f>""</f>
        <v/>
      </c>
      <c r="S29" s="3" t="str">
        <f>""</f>
        <v/>
      </c>
      <c r="T29" s="3" t="str">
        <f>""</f>
        <v/>
      </c>
      <c r="V29" s="3" t="s">
        <v>78</v>
      </c>
      <c r="W29" s="49"/>
      <c r="X29" s="44"/>
      <c r="Y29" s="49" t="str">
        <f>""</f>
        <v/>
      </c>
      <c r="Z29" s="3" t="str">
        <f>""</f>
        <v/>
      </c>
      <c r="AA29" s="3" t="str">
        <f>""</f>
        <v/>
      </c>
      <c r="AB29" s="3" t="str">
        <f>""</f>
        <v/>
      </c>
      <c r="AC29" s="53" t="str">
        <f>""</f>
        <v/>
      </c>
      <c r="AD29" s="65"/>
      <c r="AE29" s="47" t="str">
        <f>""</f>
        <v/>
      </c>
      <c r="AF29" s="47" t="str">
        <f>""</f>
        <v/>
      </c>
      <c r="AG29" s="49" t="str">
        <f>""</f>
        <v/>
      </c>
      <c r="AM29" s="3" t="s">
        <v>454</v>
      </c>
    </row>
    <row r="30" spans="1:43" hidden="1">
      <c r="B30" s="1" t="str">
        <f>IF(K30="","Hide","Show")</f>
        <v>Hide</v>
      </c>
      <c r="C30" s="4" t="s">
        <v>50</v>
      </c>
      <c r="E30" s="12" t="str">
        <f>""</f>
        <v/>
      </c>
      <c r="K30" s="3" t="str">
        <f>""</f>
        <v/>
      </c>
      <c r="L30" s="49" t="str">
        <f>""</f>
        <v/>
      </c>
      <c r="M30" s="49"/>
      <c r="N30" s="49"/>
      <c r="O30" s="3" t="str">
        <f>""</f>
        <v/>
      </c>
      <c r="P30" s="3"/>
      <c r="Q30" s="3" t="str">
        <f>""</f>
        <v/>
      </c>
      <c r="R30" s="3" t="str">
        <f>""</f>
        <v/>
      </c>
      <c r="S30" s="3" t="str">
        <f>""</f>
        <v/>
      </c>
      <c r="T30" s="3" t="str">
        <f>""</f>
        <v/>
      </c>
      <c r="V30" s="3" t="s">
        <v>78</v>
      </c>
      <c r="W30" s="49"/>
      <c r="X30" s="44"/>
      <c r="Y30" s="49" t="str">
        <f>""</f>
        <v/>
      </c>
      <c r="Z30" s="3" t="str">
        <f>""</f>
        <v/>
      </c>
      <c r="AA30" s="3" t="str">
        <f>""</f>
        <v/>
      </c>
      <c r="AB30" s="3" t="str">
        <f>""</f>
        <v/>
      </c>
      <c r="AC30" s="53" t="str">
        <f>""</f>
        <v/>
      </c>
      <c r="AD30" s="65"/>
      <c r="AE30" s="47"/>
      <c r="AF30" s="47" t="str">
        <f>""</f>
        <v/>
      </c>
      <c r="AG30" s="49" t="str">
        <f>""</f>
        <v/>
      </c>
      <c r="AM30" s="3" t="s">
        <v>454</v>
      </c>
    </row>
    <row r="31" spans="1:43">
      <c r="A31" s="1" t="s">
        <v>184</v>
      </c>
      <c r="B31" s="1" t="str">
        <f>IF(K31="","Hide","Show")</f>
        <v>Show</v>
      </c>
      <c r="C31" s="4" t="s">
        <v>48</v>
      </c>
      <c r="E31" s="12" t="str">
        <f>"""UICACS"","""",""SQL="",""2=DOCNUM"",""33036808"",""14=CUSTREF"",""2024101984"",""14=U_CUSTREF"",""2024101984"",""15=DOCDATE"",""23/10/2024"",""15=TAXDATE"",""23/10/2024"",""14=CARDCODE"",""CS0167-SGD"",""14=CARDNAME"",""ST LUKE'S HOSPITAL"",""14=ITEMCODE"",""MSEP2-27380GLP"",""14=ITEMNAME"","""&amp;"MS OFFICE STANDARD 2024 SLNG LTSC"",""10=QUANTITY"",""5.000000"",""14=U_PONO"",""953254"",""15=U_PODATE"",""21/10/2024"",""10=U_TLINTCOS"",""0.000000"",""2=SLPCODE"",""132"",""14=SLPNAME"",""E0001-CS"",""14=MEMO"",""WENDY KUM CHIOU SZE"",""14=CONTACTNAME"",""JULIETTE LIM"",""10=LINETOTAL"""&amp;",""2159.750000"",""14=U_ENR"","""",""14=U_MSENR"",""S7138270"",""14=U_MSPCN"",""B816AA67"",""14=ADDRESS2"",""ST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juliettelim@stluk"&amp;"e.org.sg"""</f>
        <v>"UICACS","","SQL=","2=DOCNUM","33036808","14=CUSTREF","2024101984","14=U_CUSTREF","2024101984","15=DOCDATE","23/10/2024","15=TAXDATE","23/10/2024","14=CARDCODE","CS0167-SGD","14=CARDNAME","ST LUKE'S HOSPITAL","14=ITEMCODE","MSEP2-27380GLP","14=ITEMNAME","MS OFFICE STANDARD 2024 SLNG LTSC","10=QUANTITY","5.000000","14=U_PONO","953254","15=U_PODATE","21/10/2024","10=U_TLINTCOS","0.000000","2=SLPCODE","132","14=SLPNAME","E0001-CS","14=MEMO","WENDY KUM CHIOU SZE","14=CONTACTNAME","JULIETTE LIM","10=LINETOTAL","2159.750000","14=U_ENR","","14=U_MSENR","S7138270","14=U_MSPCN","B816AA67","14=ADDRESS2","ST LUKE'S HOSPITAL LTD (JULIETTE)_x000D_2 BUKIT BATOK STREET 11 LEVEL 3, IT DEPT  SINGAPORE 659674_x000D_MS JULIETTE LIM_x000D_TEL: 6895 3430_x000D_FAX: 6561 8205_x000D_EMAIL: juliettelim@stluke.org.sg"</v>
      </c>
      <c r="K31" s="3">
        <f>MONTH(N31)</f>
        <v>10</v>
      </c>
      <c r="L31" s="3">
        <f>YEAR(N31)</f>
        <v>2024</v>
      </c>
      <c r="M31" s="3">
        <v>33036808</v>
      </c>
      <c r="N31" s="49">
        <v>45588</v>
      </c>
      <c r="O31" s="3" t="str">
        <f>"S7138270"</f>
        <v>S7138270</v>
      </c>
      <c r="P31" s="3" t="str">
        <f>"B816AA67"</f>
        <v>B816AA67</v>
      </c>
      <c r="R31" s="3" t="str">
        <f>"CS0167-SGD"</f>
        <v>CS0167-SGD</v>
      </c>
      <c r="S31" s="3" t="str">
        <f>"ST LUKE'S HOSPITAL"</f>
        <v>ST LUKE'S HOSPITAL</v>
      </c>
      <c r="T31" s="3" t="str">
        <f>"2024101984"</f>
        <v>2024101984</v>
      </c>
      <c r="U31" s="56" t="str">
        <f>"953254"</f>
        <v>953254</v>
      </c>
      <c r="V31" s="56">
        <v>45586</v>
      </c>
      <c r="W31" s="56">
        <v>45588</v>
      </c>
      <c r="X31" s="34">
        <f>SUM(N31-V31)</f>
        <v>2</v>
      </c>
      <c r="Y31" s="64" t="str">
        <f>"MSEP2-27380GLP"</f>
        <v>MSEP2-27380GLP</v>
      </c>
      <c r="Z31" s="64" t="str">
        <f>"MS OFFICE STANDARD 2024 SLNG LTSC"</f>
        <v>MS OFFICE STANDARD 2024 SLNG LTSC</v>
      </c>
      <c r="AA31" s="64" t="str">
        <f>"WENDY KUM CHIOU SZE"</f>
        <v>WENDY KUM CHIOU SZE</v>
      </c>
      <c r="AB31" s="53">
        <v>5</v>
      </c>
      <c r="AC31" s="53" t="str">
        <f>"E-INVOICE(AP DIRECT)"</f>
        <v>E-INVOICE(AP DIRECT)</v>
      </c>
      <c r="AD31" s="49" t="s">
        <v>93</v>
      </c>
      <c r="AE31" s="45" t="str">
        <f>"ST LUKE'S HOSPITAL LTD (JULIETTE)_x000D_2 BUKIT BATOK STREET 11 LEVEL 3, IT DEPT  SINGAPORE 659674_x000D_MS JULIETTE LIM_x000D_TEL: 6895 3430_x000D_FAX: 6561 8205_x000D_EMAIL: juliettelim@stluke.org.sg"</f>
        <v>ST LUKE'S HOSPITAL LTD (JULIETTE)_x000D_2 BUKIT BATOK STREET 11 LEVEL 3, IT DEPT  SINGAPORE 659674_x000D_MS JULIETTE LIM_x000D_TEL: 6895 3430_x000D_FAX: 6561 8205_x000D_EMAIL: juliettelim@stluke.org.sg</v>
      </c>
      <c r="AF31" s="65" t="s">
        <v>78</v>
      </c>
      <c r="AG31" s="65" t="s">
        <v>94</v>
      </c>
      <c r="AH31" s="3" t="str">
        <f>"MSEP2-27380GLP"</f>
        <v>MSEP2-27380GLP</v>
      </c>
      <c r="AI31" s="3" t="str">
        <f>"MS OFFICE STANDARD 2024 SLNG LTSC"</f>
        <v>MS OFFICE STANDARD 2024 SLNG LTSC</v>
      </c>
      <c r="AJ31" s="3" t="str">
        <f>"-"</f>
        <v>-</v>
      </c>
      <c r="AK31" s="3" t="str">
        <f>"-"</f>
        <v>-</v>
      </c>
      <c r="AL31" s="3" t="str">
        <f>"-"</f>
        <v>-</v>
      </c>
      <c r="AM31" s="3" t="s">
        <v>454</v>
      </c>
      <c r="AN31" s="4"/>
    </row>
    <row r="32" spans="1:43">
      <c r="AI32" s="3"/>
      <c r="AK32" s="54"/>
      <c r="AQ32" s="15"/>
    </row>
    <row r="33" spans="44:50">
      <c r="AR33" s="15"/>
    </row>
    <row r="34" spans="44:50">
      <c r="AS34" s="15"/>
    </row>
    <row r="35" spans="44:50">
      <c r="AT35" s="15"/>
    </row>
    <row r="36" spans="44:50">
      <c r="AU36" s="15"/>
    </row>
    <row r="37" spans="44:50">
      <c r="AV37" s="15"/>
    </row>
    <row r="38" spans="44:50">
      <c r="AW38" s="15"/>
    </row>
    <row r="39" spans="44:50">
      <c r="AX39" s="15"/>
    </row>
  </sheetData>
  <mergeCells count="1">
    <mergeCell ref="K21:AN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2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74</v>
      </c>
    </row>
    <row r="2" spans="1:19">
      <c r="B2" s="25" t="s">
        <v>14</v>
      </c>
      <c r="C2" s="25" t="s">
        <v>16</v>
      </c>
      <c r="D2" s="25" t="s">
        <v>30</v>
      </c>
      <c r="E2" s="25" t="s">
        <v>31</v>
      </c>
      <c r="F2" s="25" t="s">
        <v>32</v>
      </c>
      <c r="G2" s="25" t="s">
        <v>33</v>
      </c>
      <c r="H2" s="25" t="s">
        <v>34</v>
      </c>
      <c r="I2" s="25" t="s">
        <v>35</v>
      </c>
      <c r="J2" s="25" t="s">
        <v>36</v>
      </c>
      <c r="K2" s="25" t="s">
        <v>12</v>
      </c>
      <c r="L2" s="25" t="s">
        <v>32</v>
      </c>
      <c r="M2" s="25" t="s">
        <v>13</v>
      </c>
      <c r="N2" s="25" t="s">
        <v>37</v>
      </c>
      <c r="O2" s="25" t="s">
        <v>38</v>
      </c>
      <c r="P2" s="26" t="s">
        <v>17</v>
      </c>
      <c r="Q2" s="25" t="s">
        <v>15</v>
      </c>
      <c r="R2" s="26" t="s">
        <v>56</v>
      </c>
      <c r="S2" s="27" t="s">
        <v>57</v>
      </c>
    </row>
    <row r="3" spans="1:19">
      <c r="B3" s="28" t="s">
        <v>58</v>
      </c>
      <c r="C3" s="29" t="s">
        <v>59</v>
      </c>
      <c r="D3" s="28" t="s">
        <v>39</v>
      </c>
      <c r="E3" s="28" t="s">
        <v>60</v>
      </c>
      <c r="F3" s="28" t="s">
        <v>61</v>
      </c>
      <c r="G3" s="28" t="s">
        <v>62</v>
      </c>
      <c r="H3" s="28" t="s">
        <v>63</v>
      </c>
      <c r="I3" s="28" t="s">
        <v>40</v>
      </c>
      <c r="J3" s="28" t="s">
        <v>64</v>
      </c>
      <c r="K3" s="28" t="s">
        <v>65</v>
      </c>
      <c r="L3" s="28" t="s">
        <v>66</v>
      </c>
      <c r="M3" s="28" t="s">
        <v>67</v>
      </c>
      <c r="N3" s="28" t="s">
        <v>68</v>
      </c>
      <c r="O3" s="28" t="s">
        <v>69</v>
      </c>
      <c r="P3" s="29" t="s">
        <v>70</v>
      </c>
      <c r="Q3" s="28" t="s">
        <v>71</v>
      </c>
      <c r="R3" s="30" t="e">
        <v>#VALUE!</v>
      </c>
      <c r="S3" s="30" t="s">
        <v>72</v>
      </c>
    </row>
    <row r="4" spans="1:19">
      <c r="B4" s="9" t="s">
        <v>14</v>
      </c>
      <c r="C4" s="9" t="s">
        <v>16</v>
      </c>
      <c r="D4" s="16" t="s">
        <v>30</v>
      </c>
      <c r="E4" s="9" t="s">
        <v>31</v>
      </c>
      <c r="F4" s="10" t="s">
        <v>32</v>
      </c>
      <c r="G4" s="10" t="s">
        <v>33</v>
      </c>
      <c r="H4" s="10" t="s">
        <v>34</v>
      </c>
      <c r="I4" s="9" t="s">
        <v>35</v>
      </c>
      <c r="J4" s="11" t="s">
        <v>36</v>
      </c>
      <c r="K4" s="11" t="s">
        <v>12</v>
      </c>
      <c r="L4" s="10" t="s">
        <v>32</v>
      </c>
      <c r="M4" s="10" t="s">
        <v>13</v>
      </c>
      <c r="N4" s="10" t="s">
        <v>37</v>
      </c>
      <c r="O4" s="10" t="s">
        <v>38</v>
      </c>
      <c r="P4" s="10" t="s">
        <v>17</v>
      </c>
      <c r="Q4" s="10" t="s">
        <v>15</v>
      </c>
      <c r="R4" s="30"/>
      <c r="S4" s="30"/>
    </row>
    <row r="5" spans="1:19" ht="195">
      <c r="B5" t="s">
        <v>73</v>
      </c>
      <c r="C5" s="24" t="s">
        <v>52</v>
      </c>
    </row>
    <row r="7" spans="1:19" ht="195">
      <c r="C7" s="24" t="s">
        <v>55</v>
      </c>
    </row>
    <row r="9" spans="1:19" ht="195">
      <c r="C9" s="24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topLeftCell="B2" workbookViewId="0">
      <selection activeCell="D16" sqref="D16"/>
    </sheetView>
  </sheetViews>
  <sheetFormatPr defaultRowHeight="15"/>
  <cols>
    <col min="1" max="1" width="8.85546875" hidden="1" customWidth="1"/>
  </cols>
  <sheetData>
    <row r="1" spans="1:3" hidden="1">
      <c r="A1" t="s">
        <v>74</v>
      </c>
    </row>
    <row r="6" spans="1:3" ht="21">
      <c r="B6" s="41" t="s">
        <v>95</v>
      </c>
      <c r="C6" s="41"/>
    </row>
    <row r="7" spans="1:3">
      <c r="B7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8" spans="1:3">
      <c r="B8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9" spans="1:3">
      <c r="B9" s="4" t="str">
        <f>"'CW0080-SGD', 'CI1190-SGD','CY0036-SGD','CA0362-SGD','CN0449-SGD','CW0080-SGD','CG0164-SGD','CA0354-SGD','CG0164-SGD','CR0098-SGD','CW0980-SGD','CY0036-SGD'"</f>
        <v>'CW0080-SGD', 'CI1190-SGD','CY0036-SGD','CA0362-SGD','CN0449-SGD','CW0080-SGD','CG0164-SGD','CA0354-SGD','CG0164-SGD','CR0098-SGD','CW0980-SGD','CY0036-SGD'</v>
      </c>
    </row>
  </sheetData>
  <pageMargins left="0.7" right="0.7" top="0.75" bottom="0.75" header="0.3" footer="0.3"/>
  <pageSetup paperSize="256" orientation="portrait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FC693-73F4-4645-A53D-5B1B6AE3F65A}">
  <dimension ref="A1:E15"/>
  <sheetViews>
    <sheetView workbookViewId="0"/>
  </sheetViews>
  <sheetFormatPr defaultRowHeight="15"/>
  <sheetData>
    <row r="1" spans="1:5">
      <c r="A1" s="43" t="s">
        <v>107</v>
      </c>
      <c r="B1" s="43" t="s">
        <v>1</v>
      </c>
      <c r="C1" s="43" t="s">
        <v>2</v>
      </c>
      <c r="D1" s="43" t="s">
        <v>3</v>
      </c>
    </row>
    <row r="2" spans="1:5">
      <c r="B2" s="43" t="s">
        <v>19</v>
      </c>
      <c r="C2" s="43" t="s">
        <v>4</v>
      </c>
    </row>
    <row r="3" spans="1:5">
      <c r="A3" s="43" t="s">
        <v>0</v>
      </c>
      <c r="B3" s="43" t="s">
        <v>5</v>
      </c>
      <c r="C3" s="43" t="s">
        <v>442</v>
      </c>
    </row>
    <row r="4" spans="1:5">
      <c r="A4" s="43" t="s">
        <v>0</v>
      </c>
      <c r="B4" s="43" t="s">
        <v>6</v>
      </c>
      <c r="C4" s="43" t="s">
        <v>443</v>
      </c>
    </row>
    <row r="5" spans="1:5">
      <c r="A5" s="43" t="s">
        <v>0</v>
      </c>
      <c r="B5" s="43" t="s">
        <v>26</v>
      </c>
      <c r="C5" s="43" t="s">
        <v>97</v>
      </c>
      <c r="D5" s="43" t="s">
        <v>98</v>
      </c>
      <c r="E5" s="43" t="s">
        <v>45</v>
      </c>
    </row>
    <row r="8" spans="1:5">
      <c r="A8" s="43" t="s">
        <v>8</v>
      </c>
      <c r="C8" s="43" t="s">
        <v>99</v>
      </c>
    </row>
    <row r="9" spans="1:5">
      <c r="A9" s="43" t="s">
        <v>9</v>
      </c>
      <c r="C9" s="43" t="s">
        <v>100</v>
      </c>
    </row>
    <row r="10" spans="1:5">
      <c r="B10" s="43" t="s">
        <v>42</v>
      </c>
      <c r="C10" s="43" t="s">
        <v>101</v>
      </c>
    </row>
    <row r="11" spans="1:5">
      <c r="B11" s="43" t="s">
        <v>39</v>
      </c>
      <c r="C11" s="43" t="s">
        <v>101</v>
      </c>
    </row>
    <row r="12" spans="1:5">
      <c r="B12" s="43" t="s">
        <v>43</v>
      </c>
      <c r="C12" s="43" t="s">
        <v>102</v>
      </c>
    </row>
    <row r="13" spans="1:5">
      <c r="B13" s="43" t="s">
        <v>44</v>
      </c>
      <c r="C13" s="43" t="s">
        <v>103</v>
      </c>
      <c r="D13" s="43" t="s">
        <v>104</v>
      </c>
    </row>
    <row r="14" spans="1:5">
      <c r="D14" s="43" t="s">
        <v>105</v>
      </c>
    </row>
    <row r="15" spans="1:5">
      <c r="D15" s="43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632A5-C3E6-4BB1-B3D8-A89E58DB2945}">
  <dimension ref="A1:E15"/>
  <sheetViews>
    <sheetView workbookViewId="0"/>
  </sheetViews>
  <sheetFormatPr defaultRowHeight="15"/>
  <sheetData>
    <row r="1" spans="1:5">
      <c r="A1" s="43" t="s">
        <v>107</v>
      </c>
      <c r="B1" s="43" t="s">
        <v>1</v>
      </c>
      <c r="C1" s="43" t="s">
        <v>2</v>
      </c>
      <c r="D1" s="43" t="s">
        <v>3</v>
      </c>
    </row>
    <row r="2" spans="1:5">
      <c r="B2" s="43" t="s">
        <v>19</v>
      </c>
      <c r="C2" s="43" t="s">
        <v>4</v>
      </c>
    </row>
    <row r="3" spans="1:5">
      <c r="A3" s="43" t="s">
        <v>0</v>
      </c>
      <c r="B3" s="43" t="s">
        <v>5</v>
      </c>
      <c r="C3" s="43" t="s">
        <v>442</v>
      </c>
    </row>
    <row r="4" spans="1:5">
      <c r="A4" s="43" t="s">
        <v>0</v>
      </c>
      <c r="B4" s="43" t="s">
        <v>6</v>
      </c>
      <c r="C4" s="43" t="s">
        <v>443</v>
      </c>
    </row>
    <row r="5" spans="1:5">
      <c r="A5" s="43" t="s">
        <v>0</v>
      </c>
      <c r="B5" s="43" t="s">
        <v>26</v>
      </c>
      <c r="C5" s="43" t="s">
        <v>97</v>
      </c>
      <c r="D5" s="43" t="s">
        <v>98</v>
      </c>
      <c r="E5" s="43" t="s">
        <v>45</v>
      </c>
    </row>
    <row r="8" spans="1:5">
      <c r="A8" s="43" t="s">
        <v>8</v>
      </c>
      <c r="C8" s="43" t="s">
        <v>99</v>
      </c>
    </row>
    <row r="9" spans="1:5">
      <c r="A9" s="43" t="s">
        <v>9</v>
      </c>
      <c r="C9" s="43" t="s">
        <v>100</v>
      </c>
    </row>
    <row r="10" spans="1:5">
      <c r="B10" s="43" t="s">
        <v>42</v>
      </c>
      <c r="C10" s="43" t="s">
        <v>101</v>
      </c>
    </row>
    <row r="11" spans="1:5">
      <c r="B11" s="43" t="s">
        <v>39</v>
      </c>
      <c r="C11" s="43" t="s">
        <v>101</v>
      </c>
    </row>
    <row r="12" spans="1:5">
      <c r="B12" s="43" t="s">
        <v>43</v>
      </c>
      <c r="C12" s="43" t="s">
        <v>102</v>
      </c>
    </row>
    <row r="13" spans="1:5">
      <c r="B13" s="43" t="s">
        <v>44</v>
      </c>
      <c r="C13" s="43" t="s">
        <v>103</v>
      </c>
      <c r="D13" s="43" t="s">
        <v>104</v>
      </c>
    </row>
    <row r="14" spans="1:5">
      <c r="D14" s="43" t="s">
        <v>105</v>
      </c>
    </row>
    <row r="15" spans="1:5">
      <c r="D15" s="43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A9DD7-17E6-4FD1-A102-6D54AFF2AE65}">
  <dimension ref="A1:AT28"/>
  <sheetViews>
    <sheetView workbookViewId="0"/>
  </sheetViews>
  <sheetFormatPr defaultRowHeight="15"/>
  <sheetData>
    <row r="1" spans="1:46">
      <c r="A1" s="43" t="s">
        <v>183</v>
      </c>
      <c r="B1" s="43" t="s">
        <v>46</v>
      </c>
      <c r="C1" s="43" t="s">
        <v>7</v>
      </c>
      <c r="D1" s="43" t="s">
        <v>7</v>
      </c>
      <c r="E1" s="43" t="s">
        <v>7</v>
      </c>
      <c r="F1" s="43" t="s">
        <v>7</v>
      </c>
      <c r="G1" s="43" t="s">
        <v>7</v>
      </c>
      <c r="H1" s="43" t="s">
        <v>7</v>
      </c>
      <c r="I1" s="43" t="s">
        <v>7</v>
      </c>
      <c r="J1" s="43" t="s">
        <v>51</v>
      </c>
      <c r="K1" s="43" t="s">
        <v>18</v>
      </c>
      <c r="L1" s="43" t="s">
        <v>18</v>
      </c>
      <c r="O1" s="43" t="s">
        <v>18</v>
      </c>
      <c r="Q1" s="43" t="s">
        <v>18</v>
      </c>
      <c r="R1" s="43" t="s">
        <v>18</v>
      </c>
      <c r="S1" s="43" t="s">
        <v>18</v>
      </c>
      <c r="T1" s="43" t="s">
        <v>18</v>
      </c>
      <c r="V1" s="43" t="s">
        <v>18</v>
      </c>
      <c r="Y1" s="43" t="s">
        <v>7</v>
      </c>
      <c r="Z1" s="43" t="s">
        <v>7</v>
      </c>
      <c r="AA1" s="43" t="s">
        <v>18</v>
      </c>
      <c r="AB1" s="43" t="s">
        <v>18</v>
      </c>
      <c r="AC1" s="43" t="s">
        <v>18</v>
      </c>
      <c r="AJ1" s="43" t="s">
        <v>18</v>
      </c>
      <c r="AK1" s="43" t="s">
        <v>18</v>
      </c>
      <c r="AR1" s="43" t="s">
        <v>7</v>
      </c>
      <c r="AS1" s="43" t="s">
        <v>7</v>
      </c>
      <c r="AT1" s="43" t="s">
        <v>7</v>
      </c>
    </row>
    <row r="2" spans="1:46">
      <c r="A2" s="43" t="s">
        <v>7</v>
      </c>
      <c r="D2" s="43" t="s">
        <v>19</v>
      </c>
      <c r="E2" s="43" t="s">
        <v>108</v>
      </c>
    </row>
    <row r="3" spans="1:46">
      <c r="A3" s="43" t="s">
        <v>7</v>
      </c>
      <c r="D3" s="43" t="s">
        <v>22</v>
      </c>
      <c r="E3" s="43" t="s">
        <v>20</v>
      </c>
      <c r="F3" s="43" t="s">
        <v>21</v>
      </c>
      <c r="G3" s="43" t="s">
        <v>23</v>
      </c>
      <c r="H3" s="43" t="s">
        <v>47</v>
      </c>
      <c r="I3" s="43" t="s">
        <v>24</v>
      </c>
    </row>
    <row r="4" spans="1:46">
      <c r="A4" s="43" t="s">
        <v>7</v>
      </c>
      <c r="C4" s="43" t="s">
        <v>11</v>
      </c>
      <c r="D4" s="43" t="s">
        <v>109</v>
      </c>
      <c r="E4" s="43" t="s">
        <v>110</v>
      </c>
      <c r="F4" s="43" t="s">
        <v>96</v>
      </c>
      <c r="G4" s="43" t="s">
        <v>25</v>
      </c>
      <c r="H4" s="43" t="s">
        <v>111</v>
      </c>
    </row>
    <row r="5" spans="1:46">
      <c r="A5" s="43" t="s">
        <v>7</v>
      </c>
      <c r="C5" s="43" t="s">
        <v>10</v>
      </c>
      <c r="D5" s="43" t="s">
        <v>112</v>
      </c>
      <c r="E5" s="43" t="s">
        <v>113</v>
      </c>
      <c r="F5" s="43" t="s">
        <v>96</v>
      </c>
      <c r="G5" s="43" t="s">
        <v>25</v>
      </c>
      <c r="H5" s="43" t="s">
        <v>111</v>
      </c>
      <c r="I5" s="43" t="s">
        <v>114</v>
      </c>
    </row>
    <row r="6" spans="1:46">
      <c r="A6" s="43" t="s">
        <v>7</v>
      </c>
      <c r="C6" s="43" t="s">
        <v>41</v>
      </c>
      <c r="D6" s="43" t="s">
        <v>115</v>
      </c>
      <c r="E6" s="43" t="s">
        <v>116</v>
      </c>
      <c r="F6" s="43" t="s">
        <v>96</v>
      </c>
      <c r="G6" s="43" t="s">
        <v>25</v>
      </c>
      <c r="H6" s="43" t="s">
        <v>111</v>
      </c>
      <c r="I6" s="43" t="s">
        <v>117</v>
      </c>
    </row>
    <row r="7" spans="1:46">
      <c r="A7" s="43" t="s">
        <v>7</v>
      </c>
    </row>
    <row r="8" spans="1:46">
      <c r="A8" s="43" t="s">
        <v>7</v>
      </c>
    </row>
    <row r="9" spans="1:46">
      <c r="A9" s="43" t="s">
        <v>7</v>
      </c>
    </row>
    <row r="10" spans="1:46">
      <c r="A10" s="43" t="s">
        <v>7</v>
      </c>
    </row>
    <row r="11" spans="1:46">
      <c r="A11" s="43" t="s">
        <v>7</v>
      </c>
      <c r="C11" s="43" t="s">
        <v>27</v>
      </c>
      <c r="E11" s="43" t="s">
        <v>118</v>
      </c>
    </row>
    <row r="12" spans="1:46">
      <c r="A12" s="43" t="s">
        <v>7</v>
      </c>
      <c r="C12" s="43" t="s">
        <v>28</v>
      </c>
      <c r="E12" s="43" t="s">
        <v>119</v>
      </c>
    </row>
    <row r="13" spans="1:46">
      <c r="A13" s="43" t="s">
        <v>7</v>
      </c>
      <c r="C13" s="43" t="s">
        <v>42</v>
      </c>
      <c r="E13" s="43" t="s">
        <v>120</v>
      </c>
    </row>
    <row r="14" spans="1:46">
      <c r="A14" s="43" t="s">
        <v>7</v>
      </c>
      <c r="C14" s="43" t="s">
        <v>39</v>
      </c>
      <c r="E14" s="43" t="s">
        <v>121</v>
      </c>
    </row>
    <row r="15" spans="1:46">
      <c r="A15" s="43" t="s">
        <v>7</v>
      </c>
      <c r="C15" s="43" t="s">
        <v>43</v>
      </c>
      <c r="E15" s="43" t="s">
        <v>122</v>
      </c>
    </row>
    <row r="16" spans="1:46">
      <c r="A16" s="43" t="s">
        <v>7</v>
      </c>
      <c r="C16" s="43" t="s">
        <v>44</v>
      </c>
      <c r="E16" s="43" t="s">
        <v>123</v>
      </c>
    </row>
    <row r="17" spans="1:43">
      <c r="A17" s="43" t="s">
        <v>7</v>
      </c>
    </row>
    <row r="18" spans="1:43">
      <c r="A18" s="43" t="s">
        <v>7</v>
      </c>
    </row>
    <row r="21" spans="1:43">
      <c r="K21" s="43" t="s">
        <v>53</v>
      </c>
    </row>
    <row r="23" spans="1:43">
      <c r="E23" s="43" t="s">
        <v>29</v>
      </c>
      <c r="K23" s="43" t="s">
        <v>75</v>
      </c>
      <c r="L23" s="43" t="s">
        <v>76</v>
      </c>
      <c r="M23" s="43" t="s">
        <v>14</v>
      </c>
      <c r="N23" s="43" t="s">
        <v>16</v>
      </c>
      <c r="O23" s="43" t="s">
        <v>30</v>
      </c>
      <c r="P23" s="43" t="s">
        <v>33</v>
      </c>
      <c r="Q23" s="43" t="s">
        <v>77</v>
      </c>
      <c r="R23" s="43" t="s">
        <v>31</v>
      </c>
      <c r="S23" s="43" t="s">
        <v>38</v>
      </c>
      <c r="T23" s="43" t="s">
        <v>34</v>
      </c>
      <c r="U23" s="43" t="s">
        <v>17</v>
      </c>
      <c r="V23" s="43" t="s">
        <v>17</v>
      </c>
      <c r="W23" s="43" t="s">
        <v>79</v>
      </c>
      <c r="X23" s="43" t="s">
        <v>80</v>
      </c>
      <c r="Y23" s="43" t="s">
        <v>36</v>
      </c>
      <c r="Z23" s="43" t="s">
        <v>12</v>
      </c>
      <c r="AA23" s="43" t="s">
        <v>32</v>
      </c>
      <c r="AB23" s="43" t="s">
        <v>13</v>
      </c>
      <c r="AC23" s="43" t="s">
        <v>37</v>
      </c>
      <c r="AD23" s="43" t="s">
        <v>56</v>
      </c>
      <c r="AE23" s="43" t="s">
        <v>57</v>
      </c>
      <c r="AF23" s="43" t="s">
        <v>81</v>
      </c>
      <c r="AG23" s="43" t="s">
        <v>82</v>
      </c>
      <c r="AH23" s="43" t="s">
        <v>83</v>
      </c>
      <c r="AI23" s="43" t="s">
        <v>84</v>
      </c>
      <c r="AJ23" s="43" t="s">
        <v>85</v>
      </c>
      <c r="AK23" s="43" t="s">
        <v>86</v>
      </c>
      <c r="AL23" s="43" t="s">
        <v>87</v>
      </c>
      <c r="AM23" s="43" t="s">
        <v>88</v>
      </c>
      <c r="AN23" s="43" t="s">
        <v>89</v>
      </c>
      <c r="AO23" s="43" t="s">
        <v>90</v>
      </c>
      <c r="AP23" s="43" t="s">
        <v>91</v>
      </c>
      <c r="AQ23" s="43" t="s">
        <v>92</v>
      </c>
    </row>
    <row r="24" spans="1:43">
      <c r="B24" s="43" t="s">
        <v>124</v>
      </c>
      <c r="C24" s="43" t="s">
        <v>48</v>
      </c>
      <c r="E24" s="43" t="s">
        <v>125</v>
      </c>
      <c r="K24" s="43" t="s">
        <v>126</v>
      </c>
      <c r="L24" s="43" t="s">
        <v>127</v>
      </c>
      <c r="M24" s="43" t="s">
        <v>128</v>
      </c>
      <c r="N24" s="43" t="s">
        <v>129</v>
      </c>
      <c r="O24" s="43" t="s">
        <v>130</v>
      </c>
      <c r="P24" s="43" t="s">
        <v>131</v>
      </c>
      <c r="Q24" s="43" t="s">
        <v>78</v>
      </c>
      <c r="R24" s="43" t="s">
        <v>132</v>
      </c>
      <c r="S24" s="43" t="s">
        <v>133</v>
      </c>
      <c r="T24" s="43" t="s">
        <v>134</v>
      </c>
      <c r="U24" s="43" t="s">
        <v>384</v>
      </c>
      <c r="V24" s="43" t="s">
        <v>135</v>
      </c>
      <c r="W24" s="43" t="s">
        <v>136</v>
      </c>
      <c r="X24" s="43" t="s">
        <v>385</v>
      </c>
      <c r="Y24" s="43" t="s">
        <v>137</v>
      </c>
      <c r="Z24" s="43" t="s">
        <v>138</v>
      </c>
      <c r="AA24" s="43" t="s">
        <v>139</v>
      </c>
      <c r="AB24" s="43" t="s">
        <v>140</v>
      </c>
      <c r="AC24" s="43" t="s">
        <v>141</v>
      </c>
      <c r="AD24" s="43" t="s">
        <v>386</v>
      </c>
      <c r="AE24" s="43" t="s">
        <v>142</v>
      </c>
      <c r="AF24" s="43" t="s">
        <v>143</v>
      </c>
      <c r="AG24" s="43" t="s">
        <v>142</v>
      </c>
      <c r="AH24" s="43" t="s">
        <v>93</v>
      </c>
      <c r="AI24" s="43" t="s">
        <v>144</v>
      </c>
      <c r="AJ24" s="43" t="s">
        <v>78</v>
      </c>
      <c r="AK24" s="43" t="s">
        <v>94</v>
      </c>
      <c r="AL24" s="43" t="s">
        <v>137</v>
      </c>
      <c r="AM24" s="43" t="s">
        <v>138</v>
      </c>
      <c r="AN24" s="43" t="s">
        <v>145</v>
      </c>
      <c r="AO24" s="43" t="s">
        <v>146</v>
      </c>
      <c r="AP24" s="43" t="s">
        <v>147</v>
      </c>
      <c r="AQ24" s="43" t="s">
        <v>148</v>
      </c>
    </row>
    <row r="25" spans="1:43">
      <c r="B25" s="43" t="s">
        <v>149</v>
      </c>
      <c r="C25" s="43" t="s">
        <v>49</v>
      </c>
      <c r="E25" s="43" t="s">
        <v>150</v>
      </c>
      <c r="K25" s="43" t="s">
        <v>151</v>
      </c>
      <c r="L25" s="43" t="s">
        <v>152</v>
      </c>
      <c r="O25" s="43" t="s">
        <v>153</v>
      </c>
      <c r="Q25" s="43" t="s">
        <v>154</v>
      </c>
      <c r="R25" s="43" t="s">
        <v>155</v>
      </c>
      <c r="S25" s="43" t="s">
        <v>156</v>
      </c>
      <c r="T25" s="43" t="s">
        <v>157</v>
      </c>
      <c r="V25" s="43" t="s">
        <v>78</v>
      </c>
      <c r="Y25" s="43" t="s">
        <v>156</v>
      </c>
      <c r="Z25" s="43" t="s">
        <v>158</v>
      </c>
      <c r="AA25" s="43" t="s">
        <v>159</v>
      </c>
      <c r="AB25" s="43" t="s">
        <v>160</v>
      </c>
      <c r="AC25" s="43" t="s">
        <v>161</v>
      </c>
      <c r="AD25" s="43" t="s">
        <v>387</v>
      </c>
      <c r="AE25" s="43" t="s">
        <v>162</v>
      </c>
      <c r="AI25" s="43" t="s">
        <v>163</v>
      </c>
      <c r="AJ25" s="43" t="s">
        <v>164</v>
      </c>
      <c r="AK25" s="43" t="s">
        <v>165</v>
      </c>
    </row>
    <row r="26" spans="1:43">
      <c r="B26" s="43" t="s">
        <v>166</v>
      </c>
      <c r="C26" s="43" t="s">
        <v>50</v>
      </c>
      <c r="E26" s="43" t="s">
        <v>167</v>
      </c>
      <c r="K26" s="43" t="s">
        <v>168</v>
      </c>
      <c r="L26" s="43" t="s">
        <v>169</v>
      </c>
      <c r="O26" s="43" t="s">
        <v>170</v>
      </c>
      <c r="Q26" s="43" t="s">
        <v>171</v>
      </c>
      <c r="R26" s="43" t="s">
        <v>172</v>
      </c>
      <c r="S26" s="43" t="s">
        <v>173</v>
      </c>
      <c r="T26" s="43" t="s">
        <v>174</v>
      </c>
      <c r="V26" s="43" t="s">
        <v>78</v>
      </c>
      <c r="Y26" s="43" t="s">
        <v>173</v>
      </c>
      <c r="Z26" s="43" t="s">
        <v>175</v>
      </c>
      <c r="AA26" s="43" t="s">
        <v>176</v>
      </c>
      <c r="AB26" s="43" t="s">
        <v>177</v>
      </c>
      <c r="AC26" s="43" t="s">
        <v>178</v>
      </c>
      <c r="AD26" s="43" t="s">
        <v>388</v>
      </c>
      <c r="AE26" s="43" t="s">
        <v>179</v>
      </c>
      <c r="AJ26" s="43" t="s">
        <v>180</v>
      </c>
      <c r="AK26" s="43" t="s">
        <v>181</v>
      </c>
    </row>
    <row r="28" spans="1:43">
      <c r="AD28" s="43" t="s">
        <v>182</v>
      </c>
      <c r="AE28" s="43" t="s">
        <v>389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E78CA-D3DB-4DD0-BF5C-15BAA31D673F}">
  <dimension ref="A1:AT28"/>
  <sheetViews>
    <sheetView workbookViewId="0"/>
  </sheetViews>
  <sheetFormatPr defaultRowHeight="15"/>
  <sheetData>
    <row r="1" spans="1:46">
      <c r="A1" s="43" t="s">
        <v>183</v>
      </c>
      <c r="B1" s="43" t="s">
        <v>46</v>
      </c>
      <c r="C1" s="43" t="s">
        <v>7</v>
      </c>
      <c r="D1" s="43" t="s">
        <v>7</v>
      </c>
      <c r="E1" s="43" t="s">
        <v>7</v>
      </c>
      <c r="F1" s="43" t="s">
        <v>7</v>
      </c>
      <c r="G1" s="43" t="s">
        <v>7</v>
      </c>
      <c r="H1" s="43" t="s">
        <v>7</v>
      </c>
      <c r="I1" s="43" t="s">
        <v>7</v>
      </c>
      <c r="J1" s="43" t="s">
        <v>51</v>
      </c>
      <c r="K1" s="43" t="s">
        <v>18</v>
      </c>
      <c r="L1" s="43" t="s">
        <v>18</v>
      </c>
      <c r="O1" s="43" t="s">
        <v>18</v>
      </c>
      <c r="Q1" s="43" t="s">
        <v>18</v>
      </c>
      <c r="R1" s="43" t="s">
        <v>18</v>
      </c>
      <c r="S1" s="43" t="s">
        <v>18</v>
      </c>
      <c r="T1" s="43" t="s">
        <v>18</v>
      </c>
      <c r="V1" s="43" t="s">
        <v>18</v>
      </c>
      <c r="Y1" s="43" t="s">
        <v>7</v>
      </c>
      <c r="Z1" s="43" t="s">
        <v>7</v>
      </c>
      <c r="AA1" s="43" t="s">
        <v>18</v>
      </c>
      <c r="AB1" s="43" t="s">
        <v>18</v>
      </c>
      <c r="AC1" s="43" t="s">
        <v>18</v>
      </c>
      <c r="AJ1" s="43" t="s">
        <v>18</v>
      </c>
      <c r="AK1" s="43" t="s">
        <v>18</v>
      </c>
      <c r="AR1" s="43" t="s">
        <v>7</v>
      </c>
      <c r="AS1" s="43" t="s">
        <v>7</v>
      </c>
      <c r="AT1" s="43" t="s">
        <v>7</v>
      </c>
    </row>
    <row r="2" spans="1:46">
      <c r="A2" s="43" t="s">
        <v>7</v>
      </c>
      <c r="D2" s="43" t="s">
        <v>19</v>
      </c>
      <c r="E2" s="43" t="s">
        <v>108</v>
      </c>
    </row>
    <row r="3" spans="1:46">
      <c r="A3" s="43" t="s">
        <v>7</v>
      </c>
      <c r="D3" s="43" t="s">
        <v>22</v>
      </c>
      <c r="E3" s="43" t="s">
        <v>20</v>
      </c>
      <c r="F3" s="43" t="s">
        <v>21</v>
      </c>
      <c r="G3" s="43" t="s">
        <v>23</v>
      </c>
      <c r="H3" s="43" t="s">
        <v>47</v>
      </c>
      <c r="I3" s="43" t="s">
        <v>24</v>
      </c>
    </row>
    <row r="4" spans="1:46">
      <c r="A4" s="43" t="s">
        <v>7</v>
      </c>
      <c r="C4" s="43" t="s">
        <v>11</v>
      </c>
      <c r="D4" s="43" t="s">
        <v>109</v>
      </c>
      <c r="E4" s="43" t="s">
        <v>110</v>
      </c>
      <c r="F4" s="43" t="s">
        <v>96</v>
      </c>
      <c r="G4" s="43" t="s">
        <v>25</v>
      </c>
      <c r="H4" s="43" t="s">
        <v>111</v>
      </c>
    </row>
    <row r="5" spans="1:46">
      <c r="A5" s="43" t="s">
        <v>7</v>
      </c>
      <c r="C5" s="43" t="s">
        <v>10</v>
      </c>
      <c r="D5" s="43" t="s">
        <v>112</v>
      </c>
      <c r="E5" s="43" t="s">
        <v>113</v>
      </c>
      <c r="F5" s="43" t="s">
        <v>96</v>
      </c>
      <c r="G5" s="43" t="s">
        <v>25</v>
      </c>
      <c r="H5" s="43" t="s">
        <v>111</v>
      </c>
      <c r="I5" s="43" t="s">
        <v>114</v>
      </c>
    </row>
    <row r="6" spans="1:46">
      <c r="A6" s="43" t="s">
        <v>7</v>
      </c>
      <c r="C6" s="43" t="s">
        <v>41</v>
      </c>
      <c r="D6" s="43" t="s">
        <v>115</v>
      </c>
      <c r="E6" s="43" t="s">
        <v>116</v>
      </c>
      <c r="F6" s="43" t="s">
        <v>96</v>
      </c>
      <c r="G6" s="43" t="s">
        <v>25</v>
      </c>
      <c r="H6" s="43" t="s">
        <v>111</v>
      </c>
      <c r="I6" s="43" t="s">
        <v>117</v>
      </c>
    </row>
    <row r="7" spans="1:46">
      <c r="A7" s="43" t="s">
        <v>7</v>
      </c>
    </row>
    <row r="8" spans="1:46">
      <c r="A8" s="43" t="s">
        <v>7</v>
      </c>
    </row>
    <row r="9" spans="1:46">
      <c r="A9" s="43" t="s">
        <v>7</v>
      </c>
    </row>
    <row r="10" spans="1:46">
      <c r="A10" s="43" t="s">
        <v>7</v>
      </c>
    </row>
    <row r="11" spans="1:46">
      <c r="A11" s="43" t="s">
        <v>7</v>
      </c>
      <c r="C11" s="43" t="s">
        <v>27</v>
      </c>
      <c r="E11" s="43" t="s">
        <v>118</v>
      </c>
    </row>
    <row r="12" spans="1:46">
      <c r="A12" s="43" t="s">
        <v>7</v>
      </c>
      <c r="C12" s="43" t="s">
        <v>28</v>
      </c>
      <c r="E12" s="43" t="s">
        <v>119</v>
      </c>
    </row>
    <row r="13" spans="1:46">
      <c r="A13" s="43" t="s">
        <v>7</v>
      </c>
      <c r="C13" s="43" t="s">
        <v>42</v>
      </c>
      <c r="E13" s="43" t="s">
        <v>120</v>
      </c>
    </row>
    <row r="14" spans="1:46">
      <c r="A14" s="43" t="s">
        <v>7</v>
      </c>
      <c r="C14" s="43" t="s">
        <v>39</v>
      </c>
      <c r="E14" s="43" t="s">
        <v>121</v>
      </c>
    </row>
    <row r="15" spans="1:46">
      <c r="A15" s="43" t="s">
        <v>7</v>
      </c>
      <c r="C15" s="43" t="s">
        <v>43</v>
      </c>
      <c r="E15" s="43" t="s">
        <v>122</v>
      </c>
    </row>
    <row r="16" spans="1:46">
      <c r="A16" s="43" t="s">
        <v>7</v>
      </c>
      <c r="C16" s="43" t="s">
        <v>44</v>
      </c>
      <c r="E16" s="43" t="s">
        <v>123</v>
      </c>
    </row>
    <row r="17" spans="1:43">
      <c r="A17" s="43" t="s">
        <v>7</v>
      </c>
    </row>
    <row r="18" spans="1:43">
      <c r="A18" s="43" t="s">
        <v>7</v>
      </c>
    </row>
    <row r="21" spans="1:43">
      <c r="K21" s="43" t="s">
        <v>53</v>
      </c>
    </row>
    <row r="23" spans="1:43">
      <c r="E23" s="43" t="s">
        <v>29</v>
      </c>
      <c r="K23" s="43" t="s">
        <v>75</v>
      </c>
      <c r="L23" s="43" t="s">
        <v>76</v>
      </c>
      <c r="M23" s="43" t="s">
        <v>14</v>
      </c>
      <c r="N23" s="43" t="s">
        <v>16</v>
      </c>
      <c r="O23" s="43" t="s">
        <v>30</v>
      </c>
      <c r="P23" s="43" t="s">
        <v>33</v>
      </c>
      <c r="Q23" s="43" t="s">
        <v>77</v>
      </c>
      <c r="R23" s="43" t="s">
        <v>31</v>
      </c>
      <c r="S23" s="43" t="s">
        <v>38</v>
      </c>
      <c r="T23" s="43" t="s">
        <v>34</v>
      </c>
      <c r="U23" s="43" t="s">
        <v>17</v>
      </c>
      <c r="V23" s="43" t="s">
        <v>17</v>
      </c>
      <c r="W23" s="43" t="s">
        <v>79</v>
      </c>
      <c r="X23" s="43" t="s">
        <v>80</v>
      </c>
      <c r="Y23" s="43" t="s">
        <v>36</v>
      </c>
      <c r="Z23" s="43" t="s">
        <v>12</v>
      </c>
      <c r="AA23" s="43" t="s">
        <v>32</v>
      </c>
      <c r="AB23" s="43" t="s">
        <v>13</v>
      </c>
      <c r="AC23" s="43" t="s">
        <v>37</v>
      </c>
      <c r="AD23" s="43" t="s">
        <v>56</v>
      </c>
      <c r="AE23" s="43" t="s">
        <v>57</v>
      </c>
      <c r="AF23" s="43" t="s">
        <v>81</v>
      </c>
      <c r="AG23" s="43" t="s">
        <v>82</v>
      </c>
      <c r="AH23" s="43" t="s">
        <v>83</v>
      </c>
      <c r="AI23" s="43" t="s">
        <v>84</v>
      </c>
      <c r="AJ23" s="43" t="s">
        <v>85</v>
      </c>
      <c r="AK23" s="43" t="s">
        <v>86</v>
      </c>
      <c r="AL23" s="43" t="s">
        <v>87</v>
      </c>
      <c r="AM23" s="43" t="s">
        <v>88</v>
      </c>
      <c r="AN23" s="43" t="s">
        <v>89</v>
      </c>
      <c r="AO23" s="43" t="s">
        <v>90</v>
      </c>
      <c r="AP23" s="43" t="s">
        <v>91</v>
      </c>
      <c r="AQ23" s="43" t="s">
        <v>92</v>
      </c>
    </row>
    <row r="24" spans="1:43">
      <c r="B24" s="43" t="s">
        <v>124</v>
      </c>
      <c r="C24" s="43" t="s">
        <v>48</v>
      </c>
      <c r="E24" s="43" t="s">
        <v>125</v>
      </c>
      <c r="K24" s="43" t="s">
        <v>126</v>
      </c>
      <c r="L24" s="43" t="s">
        <v>127</v>
      </c>
      <c r="M24" s="43" t="s">
        <v>128</v>
      </c>
      <c r="N24" s="43" t="s">
        <v>129</v>
      </c>
      <c r="O24" s="43" t="s">
        <v>130</v>
      </c>
      <c r="P24" s="43" t="s">
        <v>131</v>
      </c>
      <c r="Q24" s="43" t="s">
        <v>78</v>
      </c>
      <c r="R24" s="43" t="s">
        <v>132</v>
      </c>
      <c r="S24" s="43" t="s">
        <v>133</v>
      </c>
      <c r="T24" s="43" t="s">
        <v>134</v>
      </c>
      <c r="U24" s="43" t="s">
        <v>384</v>
      </c>
      <c r="V24" s="43" t="s">
        <v>135</v>
      </c>
      <c r="W24" s="43" t="s">
        <v>136</v>
      </c>
      <c r="X24" s="43" t="s">
        <v>385</v>
      </c>
      <c r="Y24" s="43" t="s">
        <v>137</v>
      </c>
      <c r="Z24" s="43" t="s">
        <v>138</v>
      </c>
      <c r="AA24" s="43" t="s">
        <v>139</v>
      </c>
      <c r="AB24" s="43" t="s">
        <v>140</v>
      </c>
      <c r="AC24" s="43" t="s">
        <v>141</v>
      </c>
      <c r="AD24" s="43" t="s">
        <v>386</v>
      </c>
      <c r="AE24" s="43" t="s">
        <v>142</v>
      </c>
      <c r="AF24" s="43" t="s">
        <v>143</v>
      </c>
      <c r="AG24" s="43" t="s">
        <v>142</v>
      </c>
      <c r="AH24" s="43" t="s">
        <v>93</v>
      </c>
      <c r="AI24" s="43" t="s">
        <v>144</v>
      </c>
      <c r="AJ24" s="43" t="s">
        <v>78</v>
      </c>
      <c r="AK24" s="43" t="s">
        <v>94</v>
      </c>
      <c r="AL24" s="43" t="s">
        <v>137</v>
      </c>
      <c r="AM24" s="43" t="s">
        <v>138</v>
      </c>
      <c r="AN24" s="43" t="s">
        <v>145</v>
      </c>
      <c r="AO24" s="43" t="s">
        <v>146</v>
      </c>
      <c r="AP24" s="43" t="s">
        <v>147</v>
      </c>
      <c r="AQ24" s="43" t="s">
        <v>148</v>
      </c>
    </row>
    <row r="25" spans="1:43">
      <c r="B25" s="43" t="s">
        <v>149</v>
      </c>
      <c r="C25" s="43" t="s">
        <v>49</v>
      </c>
      <c r="E25" s="43" t="s">
        <v>150</v>
      </c>
      <c r="K25" s="43" t="s">
        <v>151</v>
      </c>
      <c r="L25" s="43" t="s">
        <v>152</v>
      </c>
      <c r="O25" s="43" t="s">
        <v>153</v>
      </c>
      <c r="Q25" s="43" t="s">
        <v>154</v>
      </c>
      <c r="R25" s="43" t="s">
        <v>155</v>
      </c>
      <c r="S25" s="43" t="s">
        <v>156</v>
      </c>
      <c r="T25" s="43" t="s">
        <v>157</v>
      </c>
      <c r="V25" s="43" t="s">
        <v>78</v>
      </c>
      <c r="Y25" s="43" t="s">
        <v>156</v>
      </c>
      <c r="Z25" s="43" t="s">
        <v>158</v>
      </c>
      <c r="AA25" s="43" t="s">
        <v>159</v>
      </c>
      <c r="AB25" s="43" t="s">
        <v>160</v>
      </c>
      <c r="AC25" s="43" t="s">
        <v>161</v>
      </c>
      <c r="AD25" s="43" t="s">
        <v>387</v>
      </c>
      <c r="AE25" s="43" t="s">
        <v>162</v>
      </c>
      <c r="AI25" s="43" t="s">
        <v>163</v>
      </c>
      <c r="AJ25" s="43" t="s">
        <v>164</v>
      </c>
      <c r="AK25" s="43" t="s">
        <v>165</v>
      </c>
    </row>
    <row r="26" spans="1:43">
      <c r="B26" s="43" t="s">
        <v>166</v>
      </c>
      <c r="C26" s="43" t="s">
        <v>50</v>
      </c>
      <c r="E26" s="43" t="s">
        <v>167</v>
      </c>
      <c r="K26" s="43" t="s">
        <v>168</v>
      </c>
      <c r="L26" s="43" t="s">
        <v>169</v>
      </c>
      <c r="O26" s="43" t="s">
        <v>170</v>
      </c>
      <c r="Q26" s="43" t="s">
        <v>171</v>
      </c>
      <c r="R26" s="43" t="s">
        <v>172</v>
      </c>
      <c r="S26" s="43" t="s">
        <v>173</v>
      </c>
      <c r="T26" s="43" t="s">
        <v>174</v>
      </c>
      <c r="V26" s="43" t="s">
        <v>78</v>
      </c>
      <c r="Y26" s="43" t="s">
        <v>173</v>
      </c>
      <c r="Z26" s="43" t="s">
        <v>175</v>
      </c>
      <c r="AA26" s="43" t="s">
        <v>176</v>
      </c>
      <c r="AB26" s="43" t="s">
        <v>177</v>
      </c>
      <c r="AC26" s="43" t="s">
        <v>178</v>
      </c>
      <c r="AD26" s="43" t="s">
        <v>388</v>
      </c>
      <c r="AE26" s="43" t="s">
        <v>179</v>
      </c>
      <c r="AJ26" s="43" t="s">
        <v>180</v>
      </c>
      <c r="AK26" s="43" t="s">
        <v>181</v>
      </c>
    </row>
    <row r="28" spans="1:43">
      <c r="AD28" s="43" t="s">
        <v>182</v>
      </c>
      <c r="AE28" s="43" t="s">
        <v>389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9FE3F-6749-4B93-A3BB-C9D55C123A67}">
  <dimension ref="A1:E15"/>
  <sheetViews>
    <sheetView workbookViewId="0"/>
  </sheetViews>
  <sheetFormatPr defaultRowHeight="15"/>
  <sheetData>
    <row r="1" spans="1:5">
      <c r="A1" s="43" t="s">
        <v>186</v>
      </c>
      <c r="B1" s="43" t="s">
        <v>1</v>
      </c>
      <c r="C1" s="43" t="s">
        <v>2</v>
      </c>
      <c r="D1" s="43" t="s">
        <v>3</v>
      </c>
    </row>
    <row r="2" spans="1:5">
      <c r="B2" s="43" t="s">
        <v>19</v>
      </c>
      <c r="C2" s="43" t="s">
        <v>4</v>
      </c>
    </row>
    <row r="3" spans="1:5">
      <c r="A3" s="43" t="s">
        <v>0</v>
      </c>
      <c r="B3" s="43" t="s">
        <v>5</v>
      </c>
      <c r="C3" s="43" t="s">
        <v>442</v>
      </c>
    </row>
    <row r="4" spans="1:5">
      <c r="A4" s="43" t="s">
        <v>0</v>
      </c>
      <c r="B4" s="43" t="s">
        <v>6</v>
      </c>
      <c r="C4" s="43" t="s">
        <v>443</v>
      </c>
    </row>
    <row r="5" spans="1:5">
      <c r="A5" s="43" t="s">
        <v>0</v>
      </c>
      <c r="B5" s="43" t="s">
        <v>26</v>
      </c>
      <c r="C5" s="43" t="s">
        <v>97</v>
      </c>
      <c r="D5" s="43" t="s">
        <v>98</v>
      </c>
      <c r="E5" s="43" t="s">
        <v>45</v>
      </c>
    </row>
    <row r="8" spans="1:5">
      <c r="A8" s="43" t="s">
        <v>8</v>
      </c>
      <c r="C8" s="43" t="s">
        <v>99</v>
      </c>
    </row>
    <row r="9" spans="1:5">
      <c r="A9" s="43" t="s">
        <v>9</v>
      </c>
      <c r="C9" s="43" t="s">
        <v>100</v>
      </c>
    </row>
    <row r="10" spans="1:5">
      <c r="B10" s="43" t="s">
        <v>42</v>
      </c>
      <c r="C10" s="43" t="s">
        <v>101</v>
      </c>
    </row>
    <row r="11" spans="1:5">
      <c r="B11" s="43" t="s">
        <v>39</v>
      </c>
      <c r="C11" s="43" t="s">
        <v>101</v>
      </c>
    </row>
    <row r="12" spans="1:5">
      <c r="B12" s="43" t="s">
        <v>43</v>
      </c>
      <c r="C12" s="43" t="s">
        <v>102</v>
      </c>
    </row>
    <row r="13" spans="1:5">
      <c r="B13" s="43" t="s">
        <v>44</v>
      </c>
      <c r="C13" s="43" t="s">
        <v>103</v>
      </c>
      <c r="D13" s="43" t="s">
        <v>104</v>
      </c>
    </row>
    <row r="14" spans="1:5">
      <c r="D14" s="43" t="s">
        <v>105</v>
      </c>
    </row>
    <row r="15" spans="1:5">
      <c r="D15" s="43" t="s">
        <v>106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8BEB5-633E-4B5F-9685-19D4AC0C3E3D}">
  <dimension ref="A1:AT37"/>
  <sheetViews>
    <sheetView workbookViewId="0"/>
  </sheetViews>
  <sheetFormatPr defaultRowHeight="15"/>
  <sheetData>
    <row r="1" spans="1:46">
      <c r="A1" s="43" t="s">
        <v>383</v>
      </c>
      <c r="B1" s="43" t="s">
        <v>46</v>
      </c>
      <c r="C1" s="43" t="s">
        <v>7</v>
      </c>
      <c r="D1" s="43" t="s">
        <v>7</v>
      </c>
      <c r="E1" s="43" t="s">
        <v>7</v>
      </c>
      <c r="F1" s="43" t="s">
        <v>7</v>
      </c>
      <c r="G1" s="43" t="s">
        <v>7</v>
      </c>
      <c r="H1" s="43" t="s">
        <v>7</v>
      </c>
      <c r="I1" s="43" t="s">
        <v>7</v>
      </c>
      <c r="J1" s="43" t="s">
        <v>51</v>
      </c>
      <c r="K1" s="43" t="s">
        <v>18</v>
      </c>
      <c r="L1" s="43" t="s">
        <v>18</v>
      </c>
      <c r="O1" s="43" t="s">
        <v>18</v>
      </c>
      <c r="Q1" s="43" t="s">
        <v>18</v>
      </c>
      <c r="R1" s="43" t="s">
        <v>18</v>
      </c>
      <c r="S1" s="43" t="s">
        <v>18</v>
      </c>
      <c r="T1" s="43" t="s">
        <v>18</v>
      </c>
      <c r="V1" s="43" t="s">
        <v>18</v>
      </c>
      <c r="Y1" s="43" t="s">
        <v>7</v>
      </c>
      <c r="Z1" s="43" t="s">
        <v>7</v>
      </c>
      <c r="AA1" s="43" t="s">
        <v>18</v>
      </c>
      <c r="AB1" s="43" t="s">
        <v>18</v>
      </c>
      <c r="AC1" s="43" t="s">
        <v>18</v>
      </c>
      <c r="AJ1" s="43" t="s">
        <v>18</v>
      </c>
      <c r="AK1" s="43" t="s">
        <v>18</v>
      </c>
      <c r="AR1" s="43" t="s">
        <v>7</v>
      </c>
      <c r="AS1" s="43" t="s">
        <v>7</v>
      </c>
      <c r="AT1" s="43" t="s">
        <v>7</v>
      </c>
    </row>
    <row r="2" spans="1:46">
      <c r="A2" s="43" t="s">
        <v>7</v>
      </c>
      <c r="D2" s="43" t="s">
        <v>19</v>
      </c>
      <c r="E2" s="43" t="s">
        <v>108</v>
      </c>
    </row>
    <row r="3" spans="1:46">
      <c r="A3" s="43" t="s">
        <v>7</v>
      </c>
      <c r="D3" s="43" t="s">
        <v>22</v>
      </c>
      <c r="E3" s="43" t="s">
        <v>20</v>
      </c>
      <c r="F3" s="43" t="s">
        <v>21</v>
      </c>
      <c r="G3" s="43" t="s">
        <v>23</v>
      </c>
      <c r="H3" s="43" t="s">
        <v>47</v>
      </c>
      <c r="I3" s="43" t="s">
        <v>24</v>
      </c>
    </row>
    <row r="4" spans="1:46">
      <c r="A4" s="43" t="s">
        <v>7</v>
      </c>
      <c r="C4" s="43" t="s">
        <v>11</v>
      </c>
      <c r="D4" s="43" t="s">
        <v>109</v>
      </c>
      <c r="E4" s="43" t="s">
        <v>110</v>
      </c>
      <c r="F4" s="43" t="s">
        <v>96</v>
      </c>
      <c r="G4" s="43" t="s">
        <v>25</v>
      </c>
      <c r="H4" s="43" t="s">
        <v>111</v>
      </c>
    </row>
    <row r="5" spans="1:46">
      <c r="A5" s="43" t="s">
        <v>7</v>
      </c>
      <c r="C5" s="43" t="s">
        <v>10</v>
      </c>
      <c r="D5" s="43" t="s">
        <v>112</v>
      </c>
      <c r="E5" s="43" t="s">
        <v>113</v>
      </c>
      <c r="F5" s="43" t="s">
        <v>96</v>
      </c>
      <c r="G5" s="43" t="s">
        <v>25</v>
      </c>
      <c r="H5" s="43" t="s">
        <v>111</v>
      </c>
      <c r="I5" s="43" t="s">
        <v>114</v>
      </c>
    </row>
    <row r="6" spans="1:46">
      <c r="A6" s="43" t="s">
        <v>7</v>
      </c>
      <c r="C6" s="43" t="s">
        <v>41</v>
      </c>
      <c r="D6" s="43" t="s">
        <v>115</v>
      </c>
      <c r="E6" s="43" t="s">
        <v>116</v>
      </c>
      <c r="F6" s="43" t="s">
        <v>96</v>
      </c>
      <c r="G6" s="43" t="s">
        <v>25</v>
      </c>
      <c r="H6" s="43" t="s">
        <v>111</v>
      </c>
      <c r="I6" s="43" t="s">
        <v>117</v>
      </c>
    </row>
    <row r="7" spans="1:46">
      <c r="A7" s="43" t="s">
        <v>7</v>
      </c>
    </row>
    <row r="8" spans="1:46">
      <c r="A8" s="43" t="s">
        <v>7</v>
      </c>
    </row>
    <row r="9" spans="1:46">
      <c r="A9" s="43" t="s">
        <v>7</v>
      </c>
    </row>
    <row r="10" spans="1:46">
      <c r="A10" s="43" t="s">
        <v>7</v>
      </c>
    </row>
    <row r="11" spans="1:46">
      <c r="A11" s="43" t="s">
        <v>7</v>
      </c>
      <c r="C11" s="43" t="s">
        <v>27</v>
      </c>
      <c r="E11" s="43" t="s">
        <v>118</v>
      </c>
    </row>
    <row r="12" spans="1:46">
      <c r="A12" s="43" t="s">
        <v>7</v>
      </c>
      <c r="C12" s="43" t="s">
        <v>28</v>
      </c>
      <c r="E12" s="43" t="s">
        <v>119</v>
      </c>
    </row>
    <row r="13" spans="1:46">
      <c r="A13" s="43" t="s">
        <v>7</v>
      </c>
      <c r="C13" s="43" t="s">
        <v>42</v>
      </c>
      <c r="E13" s="43" t="s">
        <v>120</v>
      </c>
    </row>
    <row r="14" spans="1:46">
      <c r="A14" s="43" t="s">
        <v>7</v>
      </c>
      <c r="C14" s="43" t="s">
        <v>39</v>
      </c>
      <c r="E14" s="43" t="s">
        <v>121</v>
      </c>
    </row>
    <row r="15" spans="1:46">
      <c r="A15" s="43" t="s">
        <v>7</v>
      </c>
      <c r="C15" s="43" t="s">
        <v>43</v>
      </c>
      <c r="E15" s="43" t="s">
        <v>122</v>
      </c>
    </row>
    <row r="16" spans="1:46">
      <c r="A16" s="43" t="s">
        <v>7</v>
      </c>
      <c r="C16" s="43" t="s">
        <v>44</v>
      </c>
      <c r="E16" s="43" t="s">
        <v>123</v>
      </c>
    </row>
    <row r="17" spans="1:43">
      <c r="A17" s="43" t="s">
        <v>7</v>
      </c>
    </row>
    <row r="18" spans="1:43">
      <c r="A18" s="43" t="s">
        <v>7</v>
      </c>
    </row>
    <row r="21" spans="1:43">
      <c r="K21" s="43" t="s">
        <v>53</v>
      </c>
    </row>
    <row r="23" spans="1:43">
      <c r="E23" s="43" t="s">
        <v>29</v>
      </c>
      <c r="K23" s="43" t="s">
        <v>75</v>
      </c>
      <c r="L23" s="43" t="s">
        <v>76</v>
      </c>
      <c r="M23" s="43" t="s">
        <v>14</v>
      </c>
      <c r="N23" s="43" t="s">
        <v>16</v>
      </c>
      <c r="O23" s="43" t="s">
        <v>30</v>
      </c>
      <c r="P23" s="43" t="s">
        <v>33</v>
      </c>
      <c r="Q23" s="43" t="s">
        <v>77</v>
      </c>
      <c r="R23" s="43" t="s">
        <v>31</v>
      </c>
      <c r="S23" s="43" t="s">
        <v>38</v>
      </c>
      <c r="T23" s="43" t="s">
        <v>34</v>
      </c>
      <c r="U23" s="43" t="s">
        <v>17</v>
      </c>
      <c r="V23" s="43" t="s">
        <v>17</v>
      </c>
      <c r="W23" s="43" t="s">
        <v>79</v>
      </c>
      <c r="X23" s="43" t="s">
        <v>80</v>
      </c>
      <c r="Y23" s="43" t="s">
        <v>36</v>
      </c>
      <c r="Z23" s="43" t="s">
        <v>12</v>
      </c>
      <c r="AA23" s="43" t="s">
        <v>32</v>
      </c>
      <c r="AB23" s="43" t="s">
        <v>13</v>
      </c>
      <c r="AC23" s="43" t="s">
        <v>37</v>
      </c>
      <c r="AD23" s="43" t="s">
        <v>56</v>
      </c>
      <c r="AE23" s="43" t="s">
        <v>57</v>
      </c>
      <c r="AF23" s="43" t="s">
        <v>81</v>
      </c>
      <c r="AG23" s="43" t="s">
        <v>82</v>
      </c>
      <c r="AH23" s="43" t="s">
        <v>83</v>
      </c>
      <c r="AI23" s="43" t="s">
        <v>84</v>
      </c>
      <c r="AJ23" s="43" t="s">
        <v>85</v>
      </c>
      <c r="AK23" s="43" t="s">
        <v>86</v>
      </c>
      <c r="AL23" s="43" t="s">
        <v>87</v>
      </c>
      <c r="AM23" s="43" t="s">
        <v>88</v>
      </c>
      <c r="AN23" s="43" t="s">
        <v>89</v>
      </c>
      <c r="AO23" s="43" t="s">
        <v>90</v>
      </c>
      <c r="AP23" s="43" t="s">
        <v>91</v>
      </c>
      <c r="AQ23" s="43" t="s">
        <v>92</v>
      </c>
    </row>
    <row r="24" spans="1:43">
      <c r="B24" s="43" t="s">
        <v>124</v>
      </c>
      <c r="C24" s="43" t="s">
        <v>48</v>
      </c>
      <c r="E24" s="43" t="s">
        <v>125</v>
      </c>
      <c r="K24" s="43" t="s">
        <v>126</v>
      </c>
      <c r="L24" s="43" t="s">
        <v>127</v>
      </c>
      <c r="M24" s="43" t="s">
        <v>128</v>
      </c>
      <c r="N24" s="43" t="s">
        <v>129</v>
      </c>
      <c r="O24" s="43" t="s">
        <v>130</v>
      </c>
      <c r="P24" s="43" t="s">
        <v>131</v>
      </c>
      <c r="Q24" s="43" t="s">
        <v>78</v>
      </c>
      <c r="R24" s="43" t="s">
        <v>132</v>
      </c>
      <c r="S24" s="43" t="s">
        <v>133</v>
      </c>
      <c r="T24" s="43" t="s">
        <v>134</v>
      </c>
      <c r="U24" s="43" t="s">
        <v>384</v>
      </c>
      <c r="V24" s="43" t="s">
        <v>135</v>
      </c>
      <c r="W24" s="43" t="s">
        <v>136</v>
      </c>
      <c r="X24" s="43" t="s">
        <v>385</v>
      </c>
      <c r="Y24" s="43" t="s">
        <v>137</v>
      </c>
      <c r="Z24" s="43" t="s">
        <v>138</v>
      </c>
      <c r="AA24" s="43" t="s">
        <v>139</v>
      </c>
      <c r="AB24" s="43" t="s">
        <v>140</v>
      </c>
      <c r="AC24" s="43" t="s">
        <v>141</v>
      </c>
      <c r="AD24" s="43" t="s">
        <v>386</v>
      </c>
      <c r="AE24" s="43" t="s">
        <v>142</v>
      </c>
      <c r="AF24" s="43" t="s">
        <v>143</v>
      </c>
      <c r="AG24" s="43" t="s">
        <v>142</v>
      </c>
      <c r="AH24" s="43" t="s">
        <v>93</v>
      </c>
      <c r="AI24" s="43" t="s">
        <v>144</v>
      </c>
      <c r="AJ24" s="43" t="s">
        <v>78</v>
      </c>
      <c r="AK24" s="43" t="s">
        <v>94</v>
      </c>
      <c r="AL24" s="43" t="s">
        <v>137</v>
      </c>
      <c r="AM24" s="43" t="s">
        <v>138</v>
      </c>
      <c r="AN24" s="43" t="s">
        <v>145</v>
      </c>
      <c r="AO24" s="43" t="s">
        <v>146</v>
      </c>
      <c r="AP24" s="43" t="s">
        <v>147</v>
      </c>
      <c r="AQ24" s="43" t="s">
        <v>148</v>
      </c>
    </row>
    <row r="25" spans="1:43">
      <c r="A25" s="43" t="s">
        <v>184</v>
      </c>
      <c r="B25" s="43" t="s">
        <v>149</v>
      </c>
      <c r="C25" s="43" t="s">
        <v>48</v>
      </c>
      <c r="E25" s="43" t="s">
        <v>444</v>
      </c>
      <c r="K25" s="43" t="s">
        <v>188</v>
      </c>
      <c r="L25" s="43" t="s">
        <v>189</v>
      </c>
      <c r="M25" s="43" t="s">
        <v>151</v>
      </c>
      <c r="N25" s="43" t="s">
        <v>152</v>
      </c>
      <c r="O25" s="43" t="s">
        <v>153</v>
      </c>
      <c r="P25" s="43" t="s">
        <v>190</v>
      </c>
      <c r="Q25" s="43" t="s">
        <v>78</v>
      </c>
      <c r="R25" s="43" t="s">
        <v>154</v>
      </c>
      <c r="S25" s="43" t="s">
        <v>155</v>
      </c>
      <c r="T25" s="43" t="s">
        <v>157</v>
      </c>
      <c r="U25" s="43" t="s">
        <v>165</v>
      </c>
      <c r="V25" s="43" t="s">
        <v>191</v>
      </c>
      <c r="W25" s="43" t="s">
        <v>192</v>
      </c>
      <c r="X25" s="43" t="s">
        <v>390</v>
      </c>
      <c r="Y25" s="43" t="s">
        <v>156</v>
      </c>
      <c r="Z25" s="43" t="s">
        <v>158</v>
      </c>
      <c r="AA25" s="43" t="s">
        <v>159</v>
      </c>
      <c r="AB25" s="43" t="s">
        <v>160</v>
      </c>
      <c r="AC25" s="43" t="s">
        <v>161</v>
      </c>
      <c r="AD25" s="43" t="s">
        <v>387</v>
      </c>
      <c r="AE25" s="43" t="s">
        <v>162</v>
      </c>
      <c r="AF25" s="43" t="s">
        <v>193</v>
      </c>
      <c r="AG25" s="43" t="s">
        <v>162</v>
      </c>
      <c r="AH25" s="43" t="s">
        <v>93</v>
      </c>
      <c r="AI25" s="43" t="s">
        <v>163</v>
      </c>
      <c r="AJ25" s="43" t="s">
        <v>78</v>
      </c>
      <c r="AK25" s="43" t="s">
        <v>94</v>
      </c>
      <c r="AL25" s="43" t="s">
        <v>156</v>
      </c>
      <c r="AM25" s="43" t="s">
        <v>158</v>
      </c>
      <c r="AN25" s="43" t="s">
        <v>194</v>
      </c>
      <c r="AO25" s="43" t="s">
        <v>195</v>
      </c>
      <c r="AP25" s="43" t="s">
        <v>196</v>
      </c>
      <c r="AQ25" s="43" t="s">
        <v>197</v>
      </c>
    </row>
    <row r="26" spans="1:43">
      <c r="A26" s="43" t="s">
        <v>184</v>
      </c>
      <c r="B26" s="43" t="s">
        <v>166</v>
      </c>
      <c r="C26" s="43" t="s">
        <v>48</v>
      </c>
      <c r="E26" s="43" t="s">
        <v>445</v>
      </c>
      <c r="K26" s="43" t="s">
        <v>198</v>
      </c>
      <c r="L26" s="43" t="s">
        <v>199</v>
      </c>
      <c r="M26" s="43" t="s">
        <v>168</v>
      </c>
      <c r="N26" s="43" t="s">
        <v>169</v>
      </c>
      <c r="O26" s="43" t="s">
        <v>170</v>
      </c>
      <c r="P26" s="43" t="s">
        <v>200</v>
      </c>
      <c r="Q26" s="43" t="s">
        <v>78</v>
      </c>
      <c r="R26" s="43" t="s">
        <v>171</v>
      </c>
      <c r="S26" s="43" t="s">
        <v>172</v>
      </c>
      <c r="T26" s="43" t="s">
        <v>174</v>
      </c>
      <c r="U26" s="43" t="s">
        <v>181</v>
      </c>
      <c r="V26" s="43" t="s">
        <v>201</v>
      </c>
      <c r="W26" s="43" t="s">
        <v>202</v>
      </c>
      <c r="X26" s="43" t="s">
        <v>391</v>
      </c>
      <c r="Y26" s="43" t="s">
        <v>173</v>
      </c>
      <c r="Z26" s="43" t="s">
        <v>175</v>
      </c>
      <c r="AA26" s="43" t="s">
        <v>176</v>
      </c>
      <c r="AB26" s="43" t="s">
        <v>177</v>
      </c>
      <c r="AC26" s="43" t="s">
        <v>178</v>
      </c>
      <c r="AD26" s="43" t="s">
        <v>388</v>
      </c>
      <c r="AE26" s="43" t="s">
        <v>179</v>
      </c>
      <c r="AF26" s="43" t="s">
        <v>203</v>
      </c>
      <c r="AG26" s="43" t="s">
        <v>179</v>
      </c>
      <c r="AH26" s="43" t="s">
        <v>93</v>
      </c>
      <c r="AI26" s="43" t="s">
        <v>204</v>
      </c>
      <c r="AJ26" s="43" t="s">
        <v>78</v>
      </c>
      <c r="AK26" s="43" t="s">
        <v>94</v>
      </c>
      <c r="AL26" s="43" t="s">
        <v>173</v>
      </c>
      <c r="AM26" s="43" t="s">
        <v>175</v>
      </c>
      <c r="AN26" s="43" t="s">
        <v>205</v>
      </c>
      <c r="AO26" s="43" t="s">
        <v>206</v>
      </c>
      <c r="AP26" s="43" t="s">
        <v>207</v>
      </c>
      <c r="AQ26" s="43" t="s">
        <v>208</v>
      </c>
    </row>
    <row r="27" spans="1:43">
      <c r="A27" s="43" t="s">
        <v>184</v>
      </c>
      <c r="B27" s="43" t="s">
        <v>209</v>
      </c>
      <c r="C27" s="43" t="s">
        <v>48</v>
      </c>
      <c r="E27" s="43" t="s">
        <v>446</v>
      </c>
      <c r="K27" s="43" t="s">
        <v>210</v>
      </c>
      <c r="L27" s="43" t="s">
        <v>211</v>
      </c>
      <c r="M27" s="43" t="s">
        <v>212</v>
      </c>
      <c r="N27" s="43" t="s">
        <v>213</v>
      </c>
      <c r="O27" s="43" t="s">
        <v>214</v>
      </c>
      <c r="P27" s="43" t="s">
        <v>215</v>
      </c>
      <c r="Q27" s="43" t="s">
        <v>78</v>
      </c>
      <c r="R27" s="43" t="s">
        <v>216</v>
      </c>
      <c r="S27" s="43" t="s">
        <v>217</v>
      </c>
      <c r="T27" s="43" t="s">
        <v>218</v>
      </c>
      <c r="U27" s="43" t="s">
        <v>392</v>
      </c>
      <c r="V27" s="43" t="s">
        <v>219</v>
      </c>
      <c r="W27" s="43" t="s">
        <v>220</v>
      </c>
      <c r="X27" s="43" t="s">
        <v>393</v>
      </c>
      <c r="Y27" s="43" t="s">
        <v>221</v>
      </c>
      <c r="Z27" s="43" t="s">
        <v>222</v>
      </c>
      <c r="AA27" s="43" t="s">
        <v>223</v>
      </c>
      <c r="AB27" s="43" t="s">
        <v>224</v>
      </c>
      <c r="AC27" s="43" t="s">
        <v>225</v>
      </c>
      <c r="AD27" s="43" t="s">
        <v>394</v>
      </c>
      <c r="AE27" s="43" t="s">
        <v>226</v>
      </c>
      <c r="AF27" s="43" t="s">
        <v>227</v>
      </c>
      <c r="AG27" s="43" t="s">
        <v>226</v>
      </c>
      <c r="AH27" s="43" t="s">
        <v>93</v>
      </c>
      <c r="AI27" s="43" t="s">
        <v>228</v>
      </c>
      <c r="AJ27" s="43" t="s">
        <v>78</v>
      </c>
      <c r="AK27" s="43" t="s">
        <v>94</v>
      </c>
      <c r="AL27" s="43" t="s">
        <v>221</v>
      </c>
      <c r="AM27" s="43" t="s">
        <v>222</v>
      </c>
      <c r="AN27" s="43" t="s">
        <v>229</v>
      </c>
      <c r="AO27" s="43" t="s">
        <v>230</v>
      </c>
      <c r="AP27" s="43" t="s">
        <v>231</v>
      </c>
      <c r="AQ27" s="43" t="s">
        <v>232</v>
      </c>
    </row>
    <row r="28" spans="1:43">
      <c r="A28" s="43" t="s">
        <v>184</v>
      </c>
      <c r="B28" s="43" t="s">
        <v>233</v>
      </c>
      <c r="C28" s="43" t="s">
        <v>48</v>
      </c>
      <c r="E28" s="43" t="s">
        <v>447</v>
      </c>
      <c r="K28" s="43" t="s">
        <v>234</v>
      </c>
      <c r="L28" s="43" t="s">
        <v>235</v>
      </c>
      <c r="M28" s="43" t="s">
        <v>236</v>
      </c>
      <c r="N28" s="43" t="s">
        <v>237</v>
      </c>
      <c r="O28" s="43" t="s">
        <v>238</v>
      </c>
      <c r="P28" s="43" t="s">
        <v>239</v>
      </c>
      <c r="Q28" s="43" t="s">
        <v>78</v>
      </c>
      <c r="R28" s="43" t="s">
        <v>240</v>
      </c>
      <c r="S28" s="43" t="s">
        <v>241</v>
      </c>
      <c r="T28" s="43" t="s">
        <v>242</v>
      </c>
      <c r="U28" s="43" t="s">
        <v>395</v>
      </c>
      <c r="V28" s="43" t="s">
        <v>243</v>
      </c>
      <c r="W28" s="43" t="s">
        <v>244</v>
      </c>
      <c r="X28" s="43" t="s">
        <v>396</v>
      </c>
      <c r="Y28" s="43" t="s">
        <v>245</v>
      </c>
      <c r="Z28" s="43" t="s">
        <v>246</v>
      </c>
      <c r="AA28" s="43" t="s">
        <v>247</v>
      </c>
      <c r="AB28" s="43" t="s">
        <v>248</v>
      </c>
      <c r="AC28" s="43" t="s">
        <v>249</v>
      </c>
      <c r="AD28" s="43" t="s">
        <v>397</v>
      </c>
      <c r="AE28" s="43" t="s">
        <v>250</v>
      </c>
      <c r="AF28" s="43" t="s">
        <v>251</v>
      </c>
      <c r="AG28" s="43" t="s">
        <v>250</v>
      </c>
      <c r="AH28" s="43" t="s">
        <v>93</v>
      </c>
      <c r="AI28" s="43" t="s">
        <v>252</v>
      </c>
      <c r="AJ28" s="43" t="s">
        <v>78</v>
      </c>
      <c r="AK28" s="43" t="s">
        <v>94</v>
      </c>
      <c r="AL28" s="43" t="s">
        <v>245</v>
      </c>
      <c r="AM28" s="43" t="s">
        <v>246</v>
      </c>
      <c r="AN28" s="43" t="s">
        <v>253</v>
      </c>
      <c r="AO28" s="43" t="s">
        <v>254</v>
      </c>
      <c r="AP28" s="43" t="s">
        <v>255</v>
      </c>
      <c r="AQ28" s="43" t="s">
        <v>256</v>
      </c>
    </row>
    <row r="29" spans="1:43">
      <c r="A29" s="43" t="s">
        <v>184</v>
      </c>
      <c r="B29" s="43" t="s">
        <v>257</v>
      </c>
      <c r="C29" s="43" t="s">
        <v>48</v>
      </c>
      <c r="E29" s="43" t="s">
        <v>448</v>
      </c>
      <c r="K29" s="43" t="s">
        <v>258</v>
      </c>
      <c r="L29" s="43" t="s">
        <v>259</v>
      </c>
      <c r="M29" s="43" t="s">
        <v>260</v>
      </c>
      <c r="N29" s="43" t="s">
        <v>261</v>
      </c>
      <c r="O29" s="43" t="s">
        <v>262</v>
      </c>
      <c r="P29" s="43" t="s">
        <v>263</v>
      </c>
      <c r="Q29" s="43" t="s">
        <v>78</v>
      </c>
      <c r="R29" s="43" t="s">
        <v>264</v>
      </c>
      <c r="S29" s="43" t="s">
        <v>265</v>
      </c>
      <c r="T29" s="43" t="s">
        <v>266</v>
      </c>
      <c r="U29" s="43" t="s">
        <v>398</v>
      </c>
      <c r="V29" s="43" t="s">
        <v>267</v>
      </c>
      <c r="W29" s="43" t="s">
        <v>268</v>
      </c>
      <c r="X29" s="43" t="s">
        <v>399</v>
      </c>
      <c r="Y29" s="43" t="s">
        <v>269</v>
      </c>
      <c r="Z29" s="43" t="s">
        <v>270</v>
      </c>
      <c r="AA29" s="43" t="s">
        <v>271</v>
      </c>
      <c r="AB29" s="43" t="s">
        <v>272</v>
      </c>
      <c r="AC29" s="43" t="s">
        <v>273</v>
      </c>
      <c r="AD29" s="43" t="s">
        <v>400</v>
      </c>
      <c r="AE29" s="43" t="s">
        <v>274</v>
      </c>
      <c r="AF29" s="43" t="s">
        <v>275</v>
      </c>
      <c r="AG29" s="43" t="s">
        <v>274</v>
      </c>
      <c r="AH29" s="43" t="s">
        <v>93</v>
      </c>
      <c r="AI29" s="43" t="s">
        <v>276</v>
      </c>
      <c r="AJ29" s="43" t="s">
        <v>78</v>
      </c>
      <c r="AK29" s="43" t="s">
        <v>94</v>
      </c>
      <c r="AL29" s="43" t="s">
        <v>269</v>
      </c>
      <c r="AM29" s="43" t="s">
        <v>270</v>
      </c>
      <c r="AN29" s="43" t="s">
        <v>277</v>
      </c>
      <c r="AO29" s="43" t="s">
        <v>278</v>
      </c>
      <c r="AP29" s="43" t="s">
        <v>279</v>
      </c>
      <c r="AQ29" s="43" t="s">
        <v>280</v>
      </c>
    </row>
    <row r="30" spans="1:43">
      <c r="A30" s="43" t="s">
        <v>184</v>
      </c>
      <c r="B30" s="43" t="s">
        <v>281</v>
      </c>
      <c r="C30" s="43" t="s">
        <v>48</v>
      </c>
      <c r="E30" s="43" t="s">
        <v>449</v>
      </c>
      <c r="K30" s="43" t="s">
        <v>282</v>
      </c>
      <c r="L30" s="43" t="s">
        <v>283</v>
      </c>
      <c r="M30" s="43" t="s">
        <v>284</v>
      </c>
      <c r="N30" s="43" t="s">
        <v>285</v>
      </c>
      <c r="O30" s="43" t="s">
        <v>286</v>
      </c>
      <c r="P30" s="43" t="s">
        <v>287</v>
      </c>
      <c r="Q30" s="43" t="s">
        <v>78</v>
      </c>
      <c r="R30" s="43" t="s">
        <v>288</v>
      </c>
      <c r="S30" s="43" t="s">
        <v>289</v>
      </c>
      <c r="T30" s="43" t="s">
        <v>290</v>
      </c>
      <c r="U30" s="43" t="s">
        <v>401</v>
      </c>
      <c r="V30" s="43" t="s">
        <v>291</v>
      </c>
      <c r="W30" s="43" t="s">
        <v>292</v>
      </c>
      <c r="X30" s="43" t="s">
        <v>402</v>
      </c>
      <c r="Y30" s="43" t="s">
        <v>293</v>
      </c>
      <c r="Z30" s="43" t="s">
        <v>294</v>
      </c>
      <c r="AA30" s="43" t="s">
        <v>295</v>
      </c>
      <c r="AB30" s="43" t="s">
        <v>296</v>
      </c>
      <c r="AC30" s="43" t="s">
        <v>297</v>
      </c>
      <c r="AD30" s="43" t="s">
        <v>403</v>
      </c>
      <c r="AE30" s="43" t="s">
        <v>298</v>
      </c>
      <c r="AF30" s="43" t="s">
        <v>299</v>
      </c>
      <c r="AG30" s="43" t="s">
        <v>298</v>
      </c>
      <c r="AH30" s="43" t="s">
        <v>93</v>
      </c>
      <c r="AI30" s="43" t="s">
        <v>300</v>
      </c>
      <c r="AJ30" s="43" t="s">
        <v>78</v>
      </c>
      <c r="AK30" s="43" t="s">
        <v>94</v>
      </c>
      <c r="AL30" s="43" t="s">
        <v>293</v>
      </c>
      <c r="AM30" s="43" t="s">
        <v>294</v>
      </c>
      <c r="AN30" s="43" t="s">
        <v>301</v>
      </c>
      <c r="AO30" s="43" t="s">
        <v>302</v>
      </c>
      <c r="AP30" s="43" t="s">
        <v>303</v>
      </c>
      <c r="AQ30" s="43" t="s">
        <v>304</v>
      </c>
    </row>
    <row r="31" spans="1:43">
      <c r="A31" s="43" t="s">
        <v>184</v>
      </c>
      <c r="B31" s="43" t="s">
        <v>305</v>
      </c>
      <c r="C31" s="43" t="s">
        <v>48</v>
      </c>
      <c r="E31" s="43" t="s">
        <v>450</v>
      </c>
      <c r="K31" s="43" t="s">
        <v>306</v>
      </c>
      <c r="L31" s="43" t="s">
        <v>307</v>
      </c>
      <c r="M31" s="43" t="s">
        <v>308</v>
      </c>
      <c r="N31" s="43" t="s">
        <v>309</v>
      </c>
      <c r="O31" s="43" t="s">
        <v>310</v>
      </c>
      <c r="P31" s="43" t="s">
        <v>311</v>
      </c>
      <c r="Q31" s="43" t="s">
        <v>78</v>
      </c>
      <c r="R31" s="43" t="s">
        <v>312</v>
      </c>
      <c r="S31" s="43" t="s">
        <v>313</v>
      </c>
      <c r="T31" s="43" t="s">
        <v>314</v>
      </c>
      <c r="U31" s="43" t="s">
        <v>404</v>
      </c>
      <c r="V31" s="43" t="s">
        <v>315</v>
      </c>
      <c r="W31" s="43" t="s">
        <v>316</v>
      </c>
      <c r="X31" s="43" t="s">
        <v>405</v>
      </c>
      <c r="Y31" s="43" t="s">
        <v>317</v>
      </c>
      <c r="Z31" s="43" t="s">
        <v>318</v>
      </c>
      <c r="AA31" s="43" t="s">
        <v>319</v>
      </c>
      <c r="AB31" s="43" t="s">
        <v>320</v>
      </c>
      <c r="AC31" s="43" t="s">
        <v>321</v>
      </c>
      <c r="AD31" s="43" t="s">
        <v>406</v>
      </c>
      <c r="AE31" s="43" t="s">
        <v>322</v>
      </c>
      <c r="AF31" s="43" t="s">
        <v>323</v>
      </c>
      <c r="AG31" s="43" t="s">
        <v>322</v>
      </c>
      <c r="AH31" s="43" t="s">
        <v>93</v>
      </c>
      <c r="AI31" s="43" t="s">
        <v>324</v>
      </c>
      <c r="AJ31" s="43" t="s">
        <v>78</v>
      </c>
      <c r="AK31" s="43" t="s">
        <v>94</v>
      </c>
      <c r="AL31" s="43" t="s">
        <v>317</v>
      </c>
      <c r="AM31" s="43" t="s">
        <v>318</v>
      </c>
      <c r="AN31" s="43" t="s">
        <v>325</v>
      </c>
      <c r="AO31" s="43" t="s">
        <v>326</v>
      </c>
      <c r="AP31" s="43" t="s">
        <v>327</v>
      </c>
      <c r="AQ31" s="43" t="s">
        <v>328</v>
      </c>
    </row>
    <row r="32" spans="1:43">
      <c r="A32" s="43" t="s">
        <v>184</v>
      </c>
      <c r="B32" s="43" t="s">
        <v>329</v>
      </c>
      <c r="C32" s="43" t="s">
        <v>48</v>
      </c>
      <c r="E32" s="43" t="s">
        <v>451</v>
      </c>
      <c r="K32" s="43" t="s">
        <v>330</v>
      </c>
      <c r="L32" s="43" t="s">
        <v>331</v>
      </c>
      <c r="M32" s="43" t="s">
        <v>332</v>
      </c>
      <c r="N32" s="43" t="s">
        <v>333</v>
      </c>
      <c r="O32" s="43" t="s">
        <v>334</v>
      </c>
      <c r="P32" s="43" t="s">
        <v>335</v>
      </c>
      <c r="Q32" s="43" t="s">
        <v>78</v>
      </c>
      <c r="R32" s="43" t="s">
        <v>336</v>
      </c>
      <c r="S32" s="43" t="s">
        <v>337</v>
      </c>
      <c r="T32" s="43" t="s">
        <v>338</v>
      </c>
      <c r="U32" s="43" t="s">
        <v>407</v>
      </c>
      <c r="V32" s="43" t="s">
        <v>339</v>
      </c>
      <c r="W32" s="43" t="s">
        <v>340</v>
      </c>
      <c r="X32" s="43" t="s">
        <v>408</v>
      </c>
      <c r="Y32" s="43" t="s">
        <v>341</v>
      </c>
      <c r="Z32" s="43" t="s">
        <v>342</v>
      </c>
      <c r="AA32" s="43" t="s">
        <v>343</v>
      </c>
      <c r="AB32" s="43" t="s">
        <v>344</v>
      </c>
      <c r="AC32" s="43" t="s">
        <v>345</v>
      </c>
      <c r="AD32" s="43" t="s">
        <v>409</v>
      </c>
      <c r="AE32" s="43" t="s">
        <v>346</v>
      </c>
      <c r="AF32" s="43" t="s">
        <v>347</v>
      </c>
      <c r="AG32" s="43" t="s">
        <v>346</v>
      </c>
      <c r="AH32" s="43" t="s">
        <v>93</v>
      </c>
      <c r="AI32" s="43" t="s">
        <v>348</v>
      </c>
      <c r="AJ32" s="43" t="s">
        <v>78</v>
      </c>
      <c r="AK32" s="43" t="s">
        <v>94</v>
      </c>
      <c r="AL32" s="43" t="s">
        <v>341</v>
      </c>
      <c r="AM32" s="43" t="s">
        <v>342</v>
      </c>
      <c r="AN32" s="43" t="s">
        <v>349</v>
      </c>
      <c r="AO32" s="43" t="s">
        <v>350</v>
      </c>
      <c r="AP32" s="43" t="s">
        <v>351</v>
      </c>
      <c r="AQ32" s="43" t="s">
        <v>352</v>
      </c>
    </row>
    <row r="33" spans="1:43">
      <c r="A33" s="43" t="s">
        <v>184</v>
      </c>
      <c r="B33" s="43" t="s">
        <v>353</v>
      </c>
      <c r="C33" s="43" t="s">
        <v>48</v>
      </c>
      <c r="E33" s="43" t="s">
        <v>452</v>
      </c>
      <c r="K33" s="43" t="s">
        <v>410</v>
      </c>
      <c r="L33" s="43" t="s">
        <v>411</v>
      </c>
      <c r="M33" s="43" t="s">
        <v>354</v>
      </c>
      <c r="N33" s="43" t="s">
        <v>355</v>
      </c>
      <c r="O33" s="43" t="s">
        <v>356</v>
      </c>
      <c r="P33" s="43" t="s">
        <v>412</v>
      </c>
      <c r="Q33" s="43" t="s">
        <v>78</v>
      </c>
      <c r="R33" s="43" t="s">
        <v>357</v>
      </c>
      <c r="S33" s="43" t="s">
        <v>358</v>
      </c>
      <c r="T33" s="43" t="s">
        <v>360</v>
      </c>
      <c r="U33" s="43" t="s">
        <v>367</v>
      </c>
      <c r="V33" s="43" t="s">
        <v>413</v>
      </c>
      <c r="W33" s="43" t="s">
        <v>414</v>
      </c>
      <c r="X33" s="43" t="s">
        <v>415</v>
      </c>
      <c r="Y33" s="43" t="s">
        <v>359</v>
      </c>
      <c r="Z33" s="43" t="s">
        <v>361</v>
      </c>
      <c r="AA33" s="43" t="s">
        <v>362</v>
      </c>
      <c r="AB33" s="43" t="s">
        <v>363</v>
      </c>
      <c r="AC33" s="43" t="s">
        <v>364</v>
      </c>
      <c r="AD33" s="43" t="s">
        <v>416</v>
      </c>
      <c r="AE33" s="43" t="s">
        <v>365</v>
      </c>
      <c r="AF33" s="43" t="s">
        <v>417</v>
      </c>
      <c r="AG33" s="43" t="s">
        <v>365</v>
      </c>
      <c r="AH33" s="43" t="s">
        <v>93</v>
      </c>
      <c r="AI33" s="43" t="s">
        <v>366</v>
      </c>
      <c r="AJ33" s="43" t="s">
        <v>78</v>
      </c>
      <c r="AK33" s="43" t="s">
        <v>94</v>
      </c>
      <c r="AL33" s="43" t="s">
        <v>359</v>
      </c>
      <c r="AM33" s="43" t="s">
        <v>361</v>
      </c>
      <c r="AN33" s="43" t="s">
        <v>418</v>
      </c>
      <c r="AO33" s="43" t="s">
        <v>419</v>
      </c>
      <c r="AP33" s="43" t="s">
        <v>420</v>
      </c>
      <c r="AQ33" s="43" t="s">
        <v>421</v>
      </c>
    </row>
    <row r="34" spans="1:43">
      <c r="B34" s="43" t="s">
        <v>368</v>
      </c>
      <c r="C34" s="43" t="s">
        <v>49</v>
      </c>
      <c r="E34" s="43" t="s">
        <v>150</v>
      </c>
      <c r="K34" s="43" t="s">
        <v>369</v>
      </c>
      <c r="L34" s="43" t="s">
        <v>370</v>
      </c>
      <c r="O34" s="43" t="s">
        <v>371</v>
      </c>
      <c r="Q34" s="43" t="s">
        <v>372</v>
      </c>
      <c r="R34" s="43" t="s">
        <v>373</v>
      </c>
      <c r="S34" s="43" t="s">
        <v>374</v>
      </c>
      <c r="T34" s="43" t="s">
        <v>375</v>
      </c>
      <c r="V34" s="43" t="s">
        <v>78</v>
      </c>
      <c r="Y34" s="43" t="s">
        <v>374</v>
      </c>
      <c r="Z34" s="43" t="s">
        <v>376</v>
      </c>
      <c r="AA34" s="43" t="s">
        <v>377</v>
      </c>
      <c r="AB34" s="43" t="s">
        <v>378</v>
      </c>
      <c r="AC34" s="43" t="s">
        <v>379</v>
      </c>
      <c r="AD34" s="43" t="s">
        <v>422</v>
      </c>
      <c r="AE34" s="43" t="s">
        <v>380</v>
      </c>
      <c r="AI34" s="43" t="s">
        <v>423</v>
      </c>
      <c r="AJ34" s="43" t="s">
        <v>381</v>
      </c>
      <c r="AK34" s="43" t="s">
        <v>382</v>
      </c>
    </row>
    <row r="35" spans="1:43">
      <c r="B35" s="43" t="s">
        <v>424</v>
      </c>
      <c r="C35" s="43" t="s">
        <v>50</v>
      </c>
      <c r="E35" s="43" t="s">
        <v>167</v>
      </c>
      <c r="K35" s="43" t="s">
        <v>425</v>
      </c>
      <c r="L35" s="43" t="s">
        <v>426</v>
      </c>
      <c r="O35" s="43" t="s">
        <v>427</v>
      </c>
      <c r="Q35" s="43" t="s">
        <v>428</v>
      </c>
      <c r="R35" s="43" t="s">
        <v>429</v>
      </c>
      <c r="S35" s="43" t="s">
        <v>430</v>
      </c>
      <c r="T35" s="43" t="s">
        <v>431</v>
      </c>
      <c r="V35" s="43" t="s">
        <v>78</v>
      </c>
      <c r="Y35" s="43" t="s">
        <v>430</v>
      </c>
      <c r="Z35" s="43" t="s">
        <v>432</v>
      </c>
      <c r="AA35" s="43" t="s">
        <v>433</v>
      </c>
      <c r="AB35" s="43" t="s">
        <v>434</v>
      </c>
      <c r="AC35" s="43" t="s">
        <v>435</v>
      </c>
      <c r="AD35" s="43" t="s">
        <v>436</v>
      </c>
      <c r="AE35" s="43" t="s">
        <v>437</v>
      </c>
      <c r="AJ35" s="43" t="s">
        <v>438</v>
      </c>
      <c r="AK35" s="43" t="s">
        <v>439</v>
      </c>
    </row>
    <row r="37" spans="1:43">
      <c r="AD37" s="43" t="s">
        <v>440</v>
      </c>
      <c r="AE37" s="43" t="s">
        <v>441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2024-11-05T06:45:08Z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