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4\"/>
    </mc:Choice>
  </mc:AlternateContent>
  <xr:revisionPtr revIDLastSave="0" documentId="8_{7DCF05BC-9715-4682-8C7D-B1D2305D230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D24" i="2"/>
  <c r="AF24" i="2"/>
  <c r="AI24" i="2"/>
  <c r="AL24" i="2"/>
  <c r="AM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D25" i="2"/>
  <c r="AF25" i="2"/>
  <c r="AI25" i="2"/>
  <c r="AL25" i="2"/>
  <c r="AM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D26" i="2"/>
  <c r="AF26" i="2"/>
  <c r="AI26" i="2"/>
  <c r="AL26" i="2"/>
  <c r="AM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D27" i="2"/>
  <c r="AF27" i="2"/>
  <c r="AI27" i="2"/>
  <c r="AL27" i="2"/>
  <c r="AM27" i="2"/>
  <c r="AN27" i="2"/>
  <c r="AO27" i="2"/>
  <c r="AP27" i="2"/>
  <c r="E28" i="2"/>
  <c r="K28" i="2"/>
  <c r="L28" i="2"/>
  <c r="O28" i="2"/>
  <c r="Q28" i="2"/>
  <c r="R28" i="2"/>
  <c r="S28" i="2"/>
  <c r="T28" i="2"/>
  <c r="Y28" i="2"/>
  <c r="Z28" i="2"/>
  <c r="AA28" i="2"/>
  <c r="AB28" i="2"/>
  <c r="AC28" i="2"/>
  <c r="AE28" i="2"/>
  <c r="AI28" i="2"/>
  <c r="AJ28" i="2"/>
  <c r="AK28" i="2"/>
  <c r="E29" i="2"/>
  <c r="K29" i="2"/>
  <c r="L29" i="2"/>
  <c r="O29" i="2"/>
  <c r="Q29" i="2"/>
  <c r="R29" i="2"/>
  <c r="S29" i="2"/>
  <c r="T29" i="2"/>
  <c r="Y29" i="2"/>
  <c r="Z29" i="2"/>
  <c r="AA29" i="2"/>
  <c r="AB29" i="2"/>
  <c r="AC29" i="2"/>
  <c r="AE29" i="2"/>
  <c r="AJ29" i="2"/>
  <c r="AK29" i="2"/>
  <c r="D5" i="1"/>
  <c r="B9" i="17"/>
  <c r="B8" i="17"/>
  <c r="B7" i="17"/>
  <c r="E14" i="2"/>
  <c r="H6" i="2"/>
  <c r="H5" i="2"/>
  <c r="H4" i="2"/>
  <c r="E2" i="2"/>
  <c r="D15" i="1"/>
  <c r="D14" i="1"/>
  <c r="D13" i="1"/>
  <c r="C13" i="1"/>
  <c r="E16" i="2" s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AD29" i="2" l="1"/>
  <c r="AD28" i="2"/>
  <c r="B25" i="2"/>
  <c r="B24" i="2"/>
  <c r="B26" i="2"/>
  <c r="B27" i="2"/>
  <c r="D5" i="2"/>
  <c r="D6" i="2"/>
  <c r="I6" i="2"/>
  <c r="I5" i="2"/>
  <c r="D4" i="2"/>
  <c r="E4" i="2" s="1"/>
  <c r="E5" i="2" l="1"/>
  <c r="B28" i="2"/>
  <c r="E6" i="2"/>
  <c r="B29" i="2" l="1"/>
</calcChain>
</file>

<file path=xl/sharedStrings.xml><?xml version="1.0" encoding="utf-8"?>
<sst xmlns="http://schemas.openxmlformats.org/spreadsheetml/2006/main" count="1246" uniqueCount="460">
  <si>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</si>
  <si>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</si>
  <si>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</si>
  <si>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</si>
  <si>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</si>
  <si>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</si>
  <si>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</si>
  <si>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</si>
  <si>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</si>
  <si>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</si>
  <si>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</si>
  <si>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</si>
  <si>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</si>
  <si>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</si>
  <si>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</si>
  <si>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</si>
  <si>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</si>
  <si>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</si>
  <si>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</si>
  <si>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</si>
  <si>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</si>
  <si>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</si>
  <si>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</si>
  <si>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</si>
  <si>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</si>
  <si>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</si>
  <si>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</si>
  <si>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</si>
  <si>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</si>
  <si>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</si>
  <si>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</si>
  <si>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</si>
  <si>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</si>
  <si>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</si>
  <si>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</si>
  <si>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</si>
  <si>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</si>
  <si>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</si>
  <si>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</si>
  <si>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</si>
  <si>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</si>
  <si>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</si>
  <si>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</si>
  <si>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</si>
  <si>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</si>
  <si>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</si>
  <si>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</si>
  <si>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</si>
  <si>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</si>
  <si>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</si>
  <si>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</si>
  <si>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</si>
  <si>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</si>
  <si>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</si>
  <si>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</si>
  <si>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</si>
  <si>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</si>
  <si>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</si>
  <si>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</si>
  <si>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</si>
  <si>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</si>
  <si>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</si>
  <si>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</si>
  <si>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</si>
  <si>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</si>
  <si>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</si>
  <si>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</si>
  <si>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</si>
  <si>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</si>
  <si>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</si>
  <si>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</si>
  <si>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</si>
  <si>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</si>
  <si>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</si>
  <si>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</si>
  <si>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</si>
  <si>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</si>
  <si>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</si>
  <si>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</si>
  <si>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</si>
  <si>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</si>
  <si>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</si>
  <si>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</si>
  <si>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</si>
  <si>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</si>
  <si>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</si>
  <si>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</si>
  <si>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</si>
  <si>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</si>
  <si>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</si>
  <si>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</si>
  <si>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</si>
  <si>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</si>
  <si>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</si>
  <si>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</si>
  <si>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</si>
  <si>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</si>
  <si>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</si>
  <si>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</si>
  <si>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</si>
  <si>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</si>
  <si>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</si>
  <si>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</si>
  <si>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</si>
  <si>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</si>
  <si>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</si>
  <si>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</si>
  <si>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</si>
  <si>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</si>
  <si>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</si>
  <si>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</si>
  <si>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</si>
  <si>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</si>
  <si>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</si>
  <si>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</si>
  <si>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</si>
  <si>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</si>
  <si>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</si>
  <si>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</si>
  <si>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</si>
  <si>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</si>
  <si>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</si>
  <si>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</si>
  <si>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</si>
  <si>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</si>
  <si>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</si>
  <si>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</si>
  <si>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</si>
  <si>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</si>
  <si>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</si>
  <si>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</si>
  <si>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</si>
  <si>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</si>
  <si>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</si>
  <si>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</si>
  <si>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</si>
  <si>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</si>
  <si>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</si>
  <si>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</si>
  <si>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</si>
  <si>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</si>
  <si>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</si>
  <si>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</si>
  <si>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</si>
  <si>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</si>
  <si>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</si>
  <si>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</si>
  <si>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</si>
  <si>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</si>
  <si>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</si>
  <si>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</si>
  <si>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</si>
  <si>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</si>
  <si>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</si>
  <si>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</si>
  <si>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</si>
  <si>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</si>
  <si>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</si>
  <si>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</si>
  <si>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</si>
  <si>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</si>
  <si>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</si>
  <si>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</si>
  <si>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</si>
  <si>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</si>
  <si>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</si>
  <si>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</si>
  <si>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</si>
  <si>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</si>
  <si>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</si>
  <si>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</si>
  <si>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</si>
  <si>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</si>
  <si>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</si>
  <si>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</si>
  <si>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</si>
  <si>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</si>
  <si>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</si>
  <si>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</si>
  <si>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</si>
  <si>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</si>
  <si>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</si>
  <si>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</si>
  <si>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</si>
  <si>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</si>
  <si>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</si>
  <si>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</si>
  <si>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</si>
  <si>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</si>
  <si>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</si>
  <si>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</si>
  <si>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</si>
  <si>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</si>
  <si>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</si>
  <si>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</si>
  <si>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</si>
  <si>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</si>
  <si>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</si>
  <si>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</si>
  <si>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</si>
  <si>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</si>
  <si>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</si>
  <si>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</si>
  <si>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</si>
  <si>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</si>
  <si>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</si>
  <si>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</si>
  <si>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</si>
  <si>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</si>
  <si>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</si>
  <si>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</si>
  <si>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</si>
  <si>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</si>
  <si>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</si>
  <si>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</si>
  <si>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</si>
  <si>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</si>
  <si>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</si>
  <si>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</si>
  <si>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</si>
  <si>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</si>
  <si>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</si>
  <si>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</si>
  <si>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</si>
  <si>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</si>
  <si>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</si>
  <si>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</si>
  <si>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</si>
  <si>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</si>
  <si>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</si>
  <si>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</si>
  <si>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</si>
  <si>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</si>
  <si>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</si>
  <si>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</si>
  <si>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</si>
  <si>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</si>
  <si>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</si>
  <si>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</si>
  <si>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</si>
  <si>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</si>
  <si>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</si>
  <si>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</si>
  <si>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</si>
  <si>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</si>
  <si>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</si>
  <si>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</si>
  <si>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</si>
  <si>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</si>
  <si>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</si>
  <si>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</si>
  <si>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</si>
  <si>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</si>
  <si>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</si>
  <si>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</si>
  <si>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</si>
  <si>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</si>
  <si>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</si>
  <si>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</si>
  <si>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</si>
  <si>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</si>
  <si>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</si>
  <si>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</si>
  <si>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</si>
  <si>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</si>
  <si>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</si>
  <si>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</si>
  <si>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</si>
  <si>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</si>
  <si>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</si>
  <si>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</si>
  <si>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</si>
  <si>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</si>
  <si>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</si>
  <si>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</si>
  <si>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</si>
  <si>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</si>
  <si>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</si>
  <si>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</si>
  <si>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</si>
  <si>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</si>
  <si>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</si>
  <si>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</si>
  <si>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</si>
  <si>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</si>
  <si>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</si>
  <si>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</si>
  <si>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</si>
  <si>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</si>
  <si>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</si>
  <si>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</si>
  <si>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</si>
  <si>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</si>
  <si>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</si>
  <si>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</si>
  <si>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</si>
  <si>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</si>
  <si>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</si>
  <si>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</si>
  <si>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</si>
  <si>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</si>
  <si>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</si>
  <si>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</si>
  <si>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</si>
  <si>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</si>
  <si>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</si>
  <si>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</si>
  <si>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</si>
  <si>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</si>
  <si>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</si>
  <si>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</si>
  <si>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</si>
  <si>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</si>
  <si>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</si>
  <si>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</si>
  <si>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</si>
  <si>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</si>
  <si>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</si>
  <si>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</si>
  <si>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</si>
  <si>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</si>
  <si>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</si>
  <si>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</si>
  <si>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</si>
  <si>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</si>
  <si>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</si>
  <si>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</si>
  <si>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</si>
  <si>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</si>
  <si>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</si>
  <si>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</si>
  <si>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</si>
  <si>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</si>
  <si>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</si>
  <si>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</si>
  <si>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</si>
  <si>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</si>
  <si>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</si>
  <si>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</si>
  <si>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</si>
  <si>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</si>
  <si>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</si>
  <si>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</si>
  <si>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</si>
  <si>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</si>
  <si>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</si>
  <si>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</si>
  <si>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</si>
  <si>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</si>
  <si>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</si>
  <si>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</si>
  <si>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</si>
  <si>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</si>
  <si>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</si>
  <si>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</si>
  <si>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</si>
  <si>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</si>
  <si>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</si>
  <si>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</si>
  <si>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</si>
  <si>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</si>
  <si>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</si>
  <si>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</si>
  <si>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</si>
  <si>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</si>
  <si>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</si>
  <si>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</si>
  <si>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</si>
  <si>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</si>
  <si>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</si>
  <si>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</si>
  <si>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</si>
  <si>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</si>
  <si>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</si>
  <si>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</si>
  <si>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</si>
  <si>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</si>
  <si>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</si>
  <si>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</si>
  <si>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</si>
  <si>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</si>
  <si>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=IFERROR(NF($E34,"U_PODATE"),"-")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</si>
  <si>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</si>
  <si>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</si>
  <si>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</si>
  <si>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</si>
  <si>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</si>
  <si>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</si>
  <si>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</si>
  <si>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</si>
  <si>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</si>
  <si>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</si>
  <si>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</si>
  <si>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</si>
  <si>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</si>
  <si>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</si>
  <si>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</si>
  <si>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</si>
  <si>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</si>
  <si>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</si>
  <si>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</si>
  <si>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</si>
  <si>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</si>
  <si>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</si>
  <si>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</si>
  <si>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</si>
  <si>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</si>
  <si>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</si>
  <si>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</si>
  <si>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</si>
  <si>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=MONTH(N33)</t>
  </si>
  <si>
    <t>=YEAR(N33)</t>
  </si>
  <si>
    <t>=IFERROR(NF($E33,"U_MSPCN"),"-")</t>
  </si>
  <si>
    <t>=IFERROR(NF($E33,"U_PODate"),"-")</t>
  </si>
  <si>
    <t>=IFERROR(NF($E33,"DocDate"),"-")</t>
  </si>
  <si>
    <t>=SUM(N33-V33)</t>
  </si>
  <si>
    <t>=IFERROR(AE33/AB33,0)</t>
  </si>
  <si>
    <t>=IFERROR(NF($E33,"U_BPurDisc"),"-")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</si>
  <si>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</si>
  <si>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</si>
  <si>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</si>
  <si>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</si>
  <si>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=IFERROR(AE34/AB34,0)</t>
  </si>
  <si>
    <t>=IFERROR(NF($E34,"ADDRESS2"),"-")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</si>
  <si>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</si>
  <si>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</si>
  <si>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</si>
  <si>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</si>
  <si>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</si>
  <si>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</si>
  <si>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</si>
  <si>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</si>
  <si>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</si>
  <si>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</si>
  <si>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</si>
  <si>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</si>
  <si>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=IFERROR(AE35/AB35,0)</t>
  </si>
  <si>
    <t>=IFERROR(NF($E35,"LINETOTAL"),"-")</t>
  </si>
  <si>
    <t>=IFERROR(NF($E35,"U_PODATE"),"-")</t>
  </si>
  <si>
    <t>=IFERROR(NF($E35,"U_PONO"),"-")</t>
  </si>
  <si>
    <t>=SUBTOTAL(9,AD24:AD36)</t>
  </si>
  <si>
    <t>=SUBTOTAL(9,AE24:AE36)</t>
  </si>
  <si>
    <t>="01/10/2024"</t>
  </si>
  <si>
    <t>="31/10/2024"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</si>
  <si>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LTD."",""14=ITEMCODE"",""MS7JQ-00355GLP"",""14=ITEMNA"&amp;"ME"",""MS SQL SERVER ENTERPRISE CORE SLNG SA 2L"",""10=QUANTITY"",""4.000000"",""14=U_PONO"",""952039"",""15=U_PODATE"",""20/8/2024"",""10=U_TLINTCOS"",""0.000000"",""2=SLPCODE"",""132"",""14=SLPNAME"",""E0001-CS"",""14=MEMO"",""WENDY KUM CHIOU SZE"",""14=CONTACTNAME"",""FINANCE DEPARTMEN"&amp;"T - ACCOUNTS PAYABLE"",""10=LINETOTAL"",""41213.400000"",""14=U_ENR"","""",""14=U_MSENR"",""S7138270"",""14=U_MSPCN"",""92B8E51B"",""14=ADDRESS2"",""SATISH_x000D_WOODLANDSHEALTH PTE. LTD. 17 WOODLANDS DRIVE 17  SINGAPORE 737628_x000D_SATISH_x000D_TEL: 85117894_x000D_FAX: _x000D_EMAIL: pogala.satishkumar@"&amp;"synapxe.sg"""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</si>
  <si>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LTD."",""14=ITEMCODE"",""MS7NQ-00301GLP"",""14=ITEMNA"&amp;"ME"",""MS SQL SERVER STANDARD CORE SLNG SA 2L"",""10=QUANTITY"",""2.000000"",""14=U_PONO"",""952039"",""15=U_PODATE"",""20/8/2024"",""10=U_TLINTCOS"",""0.000000"",""2=SLPCODE"",""132"",""14=SLPNAME"",""E0001-CS"",""14=MEMO"",""WENDY KUM CHIOU SZE"",""14=CONTACTNAME"",""FINANCE DEPARTMENT "&amp;"- ACCOUNTS PAYABLE"",""10=LINETOTAL"",""5367.600000"",""14=U_ENR"","""",""14=U_MSENR"",""S7138270"",""14=U_MSPCN"",""92B8E51B"",""14=ADDRESS2"",""SATISH_x000D_WOODLANDSHEALTH PTE. LTD. 17 WOODLANDS DRIVE 17  SINGAPORE 737628_x000D_SATISH_x000D_TEL: 85117894_x000D_FAX: _x000D_EMAIL: pogala.satishkumar@syn"&amp;"apxe.sg"""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</si>
  <si>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LTD."",""14=ITEMCODE"",""MS7JQ-00"&amp;"353GLP"",""14=ITEMNAME"",""MS SQLSVRENTCORE SNGL LICSAPK MVL 2LIC CORELIC"",""10=QUANTITY"",""2.000000"",""14=U_PONO"","""",""15=U_PODATE"",""3/10/2024"",""10=U_TLINTCOS"",""0.000000"",""2=SLPCODE"",""101"",""14=SLPNAME"",""E0001-MM"",""14=MEMO"",""MELIZA MARQUEZ"",""14=CONTACTNAME"",""E-IN"&amp;"VOICE(AP DIRECT)"",""10=LINETOTAL"",""40832.120000"",""14=U_ENR"","""",""14=U_MSENR"",""S7138270"",""14=U_MSPCN"",""AB57EDFE"",""14=ADDRESS2"",""AIO-INNOVATION OFFICE_x000D_NATIONAL UNIVERSITY HEALTH SYSTEM PTE LTD Tower Block, 1E KENT RIDGE ROAD  SINGAPORE 119228_x000D_BOON HOI TAN_x000D_TEL"&amp;":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</si>
  <si>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LTD."",""14=ITEMCODE"",""MS6VC-04"&amp;"396GLP"",""14=ITEMNAME"",""MS WIN REMOTE DESKTOP SERVICES CAL 2022 SNGL DCAL"",""10=QUANTITY"",""5.000000"",""14=U_PONO"","""",""15=U_PODATE"",""3/10/2024"",""10=U_TLINTCOS"",""0.000000"",""2=SLPCODE"",""101"",""14=SLPNAME"",""E0001-MM"",""14=MEMO"",""MELIZA MARQUEZ"",""14=CONTACTNAME"",""E"&amp;"-INVOICE(AP DIRECT)"",""10=LINETOTAL"",""642.350000"",""14=U_ENR"","""",""14=U_MSENR"",""S7138270"",""14=U_MSPCN"",""AB57EDFE"",""14=ADDRESS2"",""AIO-INNOVATION OFFICE_x000D_NATIONAL UNIVERSITY HEALTH SYSTEM PTE LTD Tower Block, 1E KENT RIDGE ROAD  SINGAPORE 119228_x000D_BOON HOI TAN_x000D_TE"&amp;"L: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</si>
  <si>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LTD."",""14=ITEMCODE"",""MS359-07"&amp;"101GLP"",""14=ITEMNAME"",""MS SQL CAL 2022 SLNG DEVICE CAL"",""10=QUANTITY"",""5.000000"",""14=U_PONO"","""",""15=U_PODATE"",""3/10/2024"",""10=U_TLINTCOS"",""0.000000"",""2=SLPCODE"",""101"",""14=SLPNAME"",""E0001-MM"",""14=MEMO"",""MELIZA MARQUEZ"",""14=CONTACTNAME"",""E-INVOICE(AP DIRECT"&amp;")"",""10=LINETOTAL"",""1017.500000"",""14=U_ENR"","""",""14=U_MSENR"",""S7138270"",""14=U_MSPCN"",""AB57EDFE"",""14=ADDRESS2"",""AIO-INNOVATION OFFICE_x000D_NATIONAL UNIVERSITY HEALTH SYSTEM PTE LTD Tower Block, 1E KENT RIDGE ROAD  SINGAPORE 119228_x000D_BOON HOI TAN_x000D_TEL: 968 48331_x000D_FAX:"&amp;"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</si>
  <si>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LTD."",""14=ITEMCODE"",""MS9EM-00"&amp;"259GLP"",""14=ITEMNAME"",""MS WIN SERVER STANDARD CORE SLNG LSA 16L"",""10=QUANTITY"",""2.000000"",""14=U_PONO"","""",""15=U_PODATE"",""3/10/2024"",""10=U_TLINTCOS"",""0.000000"",""2=SLPCODE"",""101"",""14=SLPNAME"",""E0001-MM"",""14=MEMO"",""MELIZA MARQUEZ"",""14=CONTACTNAME"",""E-INVOICE("&amp;"AP DIRECT)"",""10=LINETOTAL"",""2884.880000"",""14=U_ENR"","""",""14=U_MSENR"",""S7138270"",""14=U_MSPCN"",""AB57EDFE"",""14=ADDRESS2"",""AIO-INNOVATION OFFICE_x000D_NATIONAL UNIVERSITY HEALTH SYSTEM PTE LTD Tower Block, 1E KENT RIDGE ROAD  SINGAPORE 119228_x000D_BOON HOI TAN_x000D_TEL: 968 4"&amp;"8331_x000D_FAX: _x000D_EMAIL: boon_hoi_tan@nuhs.edu.sg"""</t>
  </si>
  <si>
    <t>="""UICACS"","""",""SQL="",""2=DOCNUM"",""33036698"",""14=CUSTREF"",""7573001316"",""14=U_CUSTREF"",""7573001316"",""15=DOCDATE"",""8/10/2024"",""15=TAXDATE"",""8/10/2024"",""14=CARDCODE"",""CW0080-SGD"",""14=CARDNAME"",""WOODLANDSHEALTH PTE. LTD."",""14=ITEMCODE"",""MS7JQ-00355GLP"",""14=ITEMNA"&amp;"ME"",""MS SQL SERVER ENTERPRISE CORE SLNG SA 2L"",""10=QUANTITY"",""4.000000"",""14=U_PONO"",""952956"",""15=U_PODATE"",""7/10/2024"",""10=U_TLINTCOS"",""0.000000"",""2=SLPCODE"",""132"",""14=SLPNAME"",""E0001-CS"",""14=MEMO"",""WENDY KUM CHIOU SZE"",""14=CONTACTNAME"",""FINANCE DEPARTMEN"&amp;"T - ACCOUNTS PAYABLE"",""10=LINETOTAL"",""40277.240000"",""14=U_ENR"","""",""14=U_MSENR"",""S7138270"",""14=U_MSPCN"",""92B8E51B"",""14=ADDRESS2"",""NG YIT WAH_x000D_WOODLANDSHEALTH PTE. LTD. 17 WOODLANDS DRIVE 17  SINGAPORE 737628_x000D_NG YIT WAH_x000D_TEL: 96631076_x000D_FAX: _x000D_EMAIL: ng.yit.wah1"&amp;"@synapxe.sg"""</t>
  </si>
  <si>
    <t>="""UICACS"","""",""SQL="",""2=DOCNUM"",""33036837"",""14=CUSTREF"",""7567000892"",""14=U_CUSTREF"",""7567000892"",""15=DOCDATE"",""24/10/2024"",""15=TAXDATE"",""24/10/2024"",""14=CARDCODE"",""CN0384-SGD"",""14=CARDNAME"",""NG TENG FONG GENERAL HOSPITAL"",""14=ITEMCODE"",""MSEP2-27523GLP"",""14="&amp;"ITEMNAME"",""MS POWERPOINT 2024 SLNG LTSC"",""10=QUANTITY"",""2.000000"",""14=U_PONO"",""ESU953296"",""15=U_PODATE"",""22/10/2024"",""10=U_TLINTCOS"",""0.000000"",""2=SLPCODE"",""101"",""14=SLPNAME"",""E0001-MM"",""14=MEMO"",""MELIZA MARQUEZ"",""14=CONTACTNAME"",""mmd_receiving_ntfgh@nuhs"&amp;".edu.sg"",""10=LINETOTAL"",""332.560000"",""14=U_ENR"","""",""14=U_MSENR"",""S7138270"",""14=U_MSPCN"",""BB5B28CB"",""14=ADDRESS2"",""MM CENTRAL STORE_x000D_NG TENG FONG GENERAL HOSPITAL 1 JURONG EAST STREET 21  SINGAPORE 609606_x000D_LINDA GOH_x000D_TEL: _x000D_FAX: _x000D_EMAIL: Linda_Goh@nuhs.edu.sg"""</t>
  </si>
  <si>
    <t>="""UICACS"","""",""SQL="",""2=DOCNUM"",""33036844"",""14=CUSTREF"",""7571003740"",""14=U_CUSTREF"",""7571003740"",""15=DOCDATE"",""25/10/2024"",""15=TAXDATE"",""25/10/2024"",""14=CARDCODE"",""CT0005-SGD"",""14=CARDNAME"",""TAN TOCK SENG HOSPITAL PTE LTD"",""14=ITEMCODE"",""MS9EM-00831-GLP"",""1"&amp;"4=ITEMNAME"",""MS WIN SVR STD CORE 2022 SNGL 16 LIC CORE LIC"",""10=QUANTITY"",""4.000000"",""14=U_PONO"",""953360"",""15=U_PODATE"",""24/10/2024"",""10=U_TLINTCOS"",""0.000000"",""2=SLPCODE"",""132"",""14=SLPNAME"",""E0001-CS"",""14=MEMO"",""WENDY KUM CHIOU SZE"",""14=CONTACTNAME"",""E-I"&amp;"NVOICE (AP DIRECT)"",""10=LINETOTAL"",""3739.680000"",""14=U_ENR"","""",""14=U_MSENR"",""S7138270"",""14=U_MSPCN"",""45018483"",""14=ADDRESS2"",""GANAPATHY SENTHIL KUMAR_x000D_TAN TOCK SENG HOSPITAL 11 JALAN TAN TOCK SENG, MMD STORE SINGAPORE 308433_x000D_GANAPATHY SENTHIL KUMAR_x000D_TEL: _x000D_F"&amp;"AX: _x000D_EMAIL: GANAPATHY.SENTHIL.KUMAR@SYNAPXE.SG"""</t>
  </si>
  <si>
    <t>SA RENEWAL</t>
  </si>
  <si>
    <t>PERPETUAL LICENSE</t>
  </si>
  <si>
    <t>01.11.2024</t>
  </si>
  <si>
    <t>31.10.2027</t>
  </si>
  <si>
    <t>PO RECEIVED IN AUG 2024. USAGE IN OCT 2024</t>
  </si>
  <si>
    <t>NIL</t>
  </si>
  <si>
    <t>UIC PO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</si>
</sst>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1" fontId="0" fillId="0" borderId="0" xfId="0" applyNumberFormat="1" applyAlignment="1">
      <alignment horizontal="left" vertical="top"/>
    </xf>
    <xf numFmtId="2" fontId="13" fillId="0" borderId="0" xfId="0" applyNumberFormat="1" applyFont="1" applyAlignment="1">
      <alignment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"01/10/2024"</f>
        <v>01/10/2024</v>
      </c>
    </row>
    <row r="4" spans="1:6">
      <c r="A4" s="1" t="s">
        <v>0</v>
      </c>
      <c r="B4" s="4" t="s">
        <v>6</v>
      </c>
      <c r="C4" s="5" t="str">
        <f>"31/10/2024"</f>
        <v>31/10/2024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01/Oct/2024..31/Oct/2024</v>
      </c>
    </row>
    <row r="9" spans="1:6">
      <c r="A9" s="1" t="s">
        <v>9</v>
      </c>
      <c r="C9" s="3" t="str">
        <f>TEXT($C$3,"yyyyMMdd") &amp; ".." &amp; TEXT($C$4,"yyyyMMdd")</f>
        <v>20241001..20241031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61B47-D5C7-486F-B371-303A53C90781}">
  <dimension ref="A1:AT37"/>
  <sheetViews>
    <sheetView workbookViewId="0"/>
  </sheetViews>
  <sheetFormatPr defaultRowHeight="15"/>
  <sheetData>
    <row r="1" spans="1:46">
      <c r="A1" s="68" t="s">
        <v>383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384</v>
      </c>
      <c r="V24" s="68" t="s">
        <v>135</v>
      </c>
      <c r="W24" s="68" t="s">
        <v>136</v>
      </c>
      <c r="X24" s="68" t="s">
        <v>385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386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A25" s="68" t="s">
        <v>184</v>
      </c>
      <c r="B25" s="68" t="s">
        <v>149</v>
      </c>
      <c r="C25" s="68" t="s">
        <v>48</v>
      </c>
      <c r="E25" s="68" t="s">
        <v>444</v>
      </c>
      <c r="K25" s="68" t="s">
        <v>188</v>
      </c>
      <c r="L25" s="68" t="s">
        <v>189</v>
      </c>
      <c r="M25" s="68" t="s">
        <v>151</v>
      </c>
      <c r="N25" s="68" t="s">
        <v>152</v>
      </c>
      <c r="O25" s="68" t="s">
        <v>153</v>
      </c>
      <c r="P25" s="68" t="s">
        <v>190</v>
      </c>
      <c r="Q25" s="68" t="s">
        <v>78</v>
      </c>
      <c r="R25" s="68" t="s">
        <v>154</v>
      </c>
      <c r="S25" s="68" t="s">
        <v>155</v>
      </c>
      <c r="T25" s="68" t="s">
        <v>157</v>
      </c>
      <c r="U25" s="68" t="s">
        <v>165</v>
      </c>
      <c r="V25" s="68" t="s">
        <v>191</v>
      </c>
      <c r="W25" s="68" t="s">
        <v>192</v>
      </c>
      <c r="X25" s="68" t="s">
        <v>390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387</v>
      </c>
      <c r="AE25" s="68" t="s">
        <v>162</v>
      </c>
      <c r="AF25" s="68" t="s">
        <v>193</v>
      </c>
      <c r="AG25" s="68" t="s">
        <v>162</v>
      </c>
      <c r="AH25" s="68" t="s">
        <v>93</v>
      </c>
      <c r="AI25" s="68" t="s">
        <v>163</v>
      </c>
      <c r="AJ25" s="68" t="s">
        <v>78</v>
      </c>
      <c r="AK25" s="68" t="s">
        <v>94</v>
      </c>
      <c r="AL25" s="68" t="s">
        <v>156</v>
      </c>
      <c r="AM25" s="68" t="s">
        <v>158</v>
      </c>
      <c r="AN25" s="68" t="s">
        <v>194</v>
      </c>
      <c r="AO25" s="68" t="s">
        <v>195</v>
      </c>
      <c r="AP25" s="68" t="s">
        <v>196</v>
      </c>
      <c r="AQ25" s="68" t="s">
        <v>197</v>
      </c>
    </row>
    <row r="26" spans="1:43">
      <c r="A26" s="68" t="s">
        <v>184</v>
      </c>
      <c r="B26" s="68" t="s">
        <v>166</v>
      </c>
      <c r="C26" s="68" t="s">
        <v>48</v>
      </c>
      <c r="E26" s="68" t="s">
        <v>445</v>
      </c>
      <c r="K26" s="68" t="s">
        <v>198</v>
      </c>
      <c r="L26" s="68" t="s">
        <v>199</v>
      </c>
      <c r="M26" s="68" t="s">
        <v>168</v>
      </c>
      <c r="N26" s="68" t="s">
        <v>169</v>
      </c>
      <c r="O26" s="68" t="s">
        <v>170</v>
      </c>
      <c r="P26" s="68" t="s">
        <v>200</v>
      </c>
      <c r="Q26" s="68" t="s">
        <v>78</v>
      </c>
      <c r="R26" s="68" t="s">
        <v>171</v>
      </c>
      <c r="S26" s="68" t="s">
        <v>172</v>
      </c>
      <c r="T26" s="68" t="s">
        <v>174</v>
      </c>
      <c r="U26" s="68" t="s">
        <v>181</v>
      </c>
      <c r="V26" s="68" t="s">
        <v>201</v>
      </c>
      <c r="W26" s="68" t="s">
        <v>202</v>
      </c>
      <c r="X26" s="68" t="s">
        <v>391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388</v>
      </c>
      <c r="AE26" s="68" t="s">
        <v>179</v>
      </c>
      <c r="AF26" s="68" t="s">
        <v>203</v>
      </c>
      <c r="AG26" s="68" t="s">
        <v>179</v>
      </c>
      <c r="AH26" s="68" t="s">
        <v>93</v>
      </c>
      <c r="AI26" s="68" t="s">
        <v>204</v>
      </c>
      <c r="AJ26" s="68" t="s">
        <v>78</v>
      </c>
      <c r="AK26" s="68" t="s">
        <v>94</v>
      </c>
      <c r="AL26" s="68" t="s">
        <v>173</v>
      </c>
      <c r="AM26" s="68" t="s">
        <v>175</v>
      </c>
      <c r="AN26" s="68" t="s">
        <v>205</v>
      </c>
      <c r="AO26" s="68" t="s">
        <v>206</v>
      </c>
      <c r="AP26" s="68" t="s">
        <v>207</v>
      </c>
      <c r="AQ26" s="68" t="s">
        <v>208</v>
      </c>
    </row>
    <row r="27" spans="1:43">
      <c r="A27" s="68" t="s">
        <v>184</v>
      </c>
      <c r="B27" s="68" t="s">
        <v>209</v>
      </c>
      <c r="C27" s="68" t="s">
        <v>48</v>
      </c>
      <c r="E27" s="68" t="s">
        <v>446</v>
      </c>
      <c r="K27" s="68" t="s">
        <v>210</v>
      </c>
      <c r="L27" s="68" t="s">
        <v>211</v>
      </c>
      <c r="M27" s="68" t="s">
        <v>212</v>
      </c>
      <c r="N27" s="68" t="s">
        <v>213</v>
      </c>
      <c r="O27" s="68" t="s">
        <v>214</v>
      </c>
      <c r="P27" s="68" t="s">
        <v>215</v>
      </c>
      <c r="Q27" s="68" t="s">
        <v>78</v>
      </c>
      <c r="R27" s="68" t="s">
        <v>216</v>
      </c>
      <c r="S27" s="68" t="s">
        <v>217</v>
      </c>
      <c r="T27" s="68" t="s">
        <v>218</v>
      </c>
      <c r="U27" s="68" t="s">
        <v>392</v>
      </c>
      <c r="V27" s="68" t="s">
        <v>219</v>
      </c>
      <c r="W27" s="68" t="s">
        <v>220</v>
      </c>
      <c r="X27" s="68" t="s">
        <v>393</v>
      </c>
      <c r="Y27" s="68" t="s">
        <v>221</v>
      </c>
      <c r="Z27" s="68" t="s">
        <v>222</v>
      </c>
      <c r="AA27" s="68" t="s">
        <v>223</v>
      </c>
      <c r="AB27" s="68" t="s">
        <v>224</v>
      </c>
      <c r="AC27" s="68" t="s">
        <v>225</v>
      </c>
      <c r="AD27" s="68" t="s">
        <v>394</v>
      </c>
      <c r="AE27" s="68" t="s">
        <v>226</v>
      </c>
      <c r="AF27" s="68" t="s">
        <v>227</v>
      </c>
      <c r="AG27" s="68" t="s">
        <v>226</v>
      </c>
      <c r="AH27" s="68" t="s">
        <v>93</v>
      </c>
      <c r="AI27" s="68" t="s">
        <v>228</v>
      </c>
      <c r="AJ27" s="68" t="s">
        <v>78</v>
      </c>
      <c r="AK27" s="68" t="s">
        <v>94</v>
      </c>
      <c r="AL27" s="68" t="s">
        <v>221</v>
      </c>
      <c r="AM27" s="68" t="s">
        <v>222</v>
      </c>
      <c r="AN27" s="68" t="s">
        <v>229</v>
      </c>
      <c r="AO27" s="68" t="s">
        <v>230</v>
      </c>
      <c r="AP27" s="68" t="s">
        <v>231</v>
      </c>
      <c r="AQ27" s="68" t="s">
        <v>232</v>
      </c>
    </row>
    <row r="28" spans="1:43">
      <c r="A28" s="68" t="s">
        <v>184</v>
      </c>
      <c r="B28" s="68" t="s">
        <v>233</v>
      </c>
      <c r="C28" s="68" t="s">
        <v>48</v>
      </c>
      <c r="E28" s="68" t="s">
        <v>447</v>
      </c>
      <c r="K28" s="68" t="s">
        <v>234</v>
      </c>
      <c r="L28" s="68" t="s">
        <v>235</v>
      </c>
      <c r="M28" s="68" t="s">
        <v>236</v>
      </c>
      <c r="N28" s="68" t="s">
        <v>237</v>
      </c>
      <c r="O28" s="68" t="s">
        <v>238</v>
      </c>
      <c r="P28" s="68" t="s">
        <v>239</v>
      </c>
      <c r="Q28" s="68" t="s">
        <v>78</v>
      </c>
      <c r="R28" s="68" t="s">
        <v>240</v>
      </c>
      <c r="S28" s="68" t="s">
        <v>241</v>
      </c>
      <c r="T28" s="68" t="s">
        <v>242</v>
      </c>
      <c r="U28" s="68" t="s">
        <v>395</v>
      </c>
      <c r="V28" s="68" t="s">
        <v>243</v>
      </c>
      <c r="W28" s="68" t="s">
        <v>244</v>
      </c>
      <c r="X28" s="68" t="s">
        <v>396</v>
      </c>
      <c r="Y28" s="68" t="s">
        <v>245</v>
      </c>
      <c r="Z28" s="68" t="s">
        <v>246</v>
      </c>
      <c r="AA28" s="68" t="s">
        <v>247</v>
      </c>
      <c r="AB28" s="68" t="s">
        <v>248</v>
      </c>
      <c r="AC28" s="68" t="s">
        <v>249</v>
      </c>
      <c r="AD28" s="68" t="s">
        <v>397</v>
      </c>
      <c r="AE28" s="68" t="s">
        <v>250</v>
      </c>
      <c r="AF28" s="68" t="s">
        <v>251</v>
      </c>
      <c r="AG28" s="68" t="s">
        <v>250</v>
      </c>
      <c r="AH28" s="68" t="s">
        <v>93</v>
      </c>
      <c r="AI28" s="68" t="s">
        <v>252</v>
      </c>
      <c r="AJ28" s="68" t="s">
        <v>78</v>
      </c>
      <c r="AK28" s="68" t="s">
        <v>94</v>
      </c>
      <c r="AL28" s="68" t="s">
        <v>245</v>
      </c>
      <c r="AM28" s="68" t="s">
        <v>246</v>
      </c>
      <c r="AN28" s="68" t="s">
        <v>253</v>
      </c>
      <c r="AO28" s="68" t="s">
        <v>254</v>
      </c>
      <c r="AP28" s="68" t="s">
        <v>255</v>
      </c>
      <c r="AQ28" s="68" t="s">
        <v>256</v>
      </c>
    </row>
    <row r="29" spans="1:43">
      <c r="A29" s="68" t="s">
        <v>184</v>
      </c>
      <c r="B29" s="68" t="s">
        <v>257</v>
      </c>
      <c r="C29" s="68" t="s">
        <v>48</v>
      </c>
      <c r="E29" s="68" t="s">
        <v>448</v>
      </c>
      <c r="K29" s="68" t="s">
        <v>258</v>
      </c>
      <c r="L29" s="68" t="s">
        <v>259</v>
      </c>
      <c r="M29" s="68" t="s">
        <v>260</v>
      </c>
      <c r="N29" s="68" t="s">
        <v>261</v>
      </c>
      <c r="O29" s="68" t="s">
        <v>262</v>
      </c>
      <c r="P29" s="68" t="s">
        <v>263</v>
      </c>
      <c r="Q29" s="68" t="s">
        <v>78</v>
      </c>
      <c r="R29" s="68" t="s">
        <v>264</v>
      </c>
      <c r="S29" s="68" t="s">
        <v>265</v>
      </c>
      <c r="T29" s="68" t="s">
        <v>266</v>
      </c>
      <c r="U29" s="68" t="s">
        <v>398</v>
      </c>
      <c r="V29" s="68" t="s">
        <v>267</v>
      </c>
      <c r="W29" s="68" t="s">
        <v>268</v>
      </c>
      <c r="X29" s="68" t="s">
        <v>399</v>
      </c>
      <c r="Y29" s="68" t="s">
        <v>269</v>
      </c>
      <c r="Z29" s="68" t="s">
        <v>270</v>
      </c>
      <c r="AA29" s="68" t="s">
        <v>271</v>
      </c>
      <c r="AB29" s="68" t="s">
        <v>272</v>
      </c>
      <c r="AC29" s="68" t="s">
        <v>273</v>
      </c>
      <c r="AD29" s="68" t="s">
        <v>400</v>
      </c>
      <c r="AE29" s="68" t="s">
        <v>274</v>
      </c>
      <c r="AF29" s="68" t="s">
        <v>275</v>
      </c>
      <c r="AG29" s="68" t="s">
        <v>274</v>
      </c>
      <c r="AH29" s="68" t="s">
        <v>93</v>
      </c>
      <c r="AI29" s="68" t="s">
        <v>276</v>
      </c>
      <c r="AJ29" s="68" t="s">
        <v>78</v>
      </c>
      <c r="AK29" s="68" t="s">
        <v>94</v>
      </c>
      <c r="AL29" s="68" t="s">
        <v>269</v>
      </c>
      <c r="AM29" s="68" t="s">
        <v>270</v>
      </c>
      <c r="AN29" s="68" t="s">
        <v>277</v>
      </c>
      <c r="AO29" s="68" t="s">
        <v>278</v>
      </c>
      <c r="AP29" s="68" t="s">
        <v>279</v>
      </c>
      <c r="AQ29" s="68" t="s">
        <v>280</v>
      </c>
    </row>
    <row r="30" spans="1:43">
      <c r="A30" s="68" t="s">
        <v>184</v>
      </c>
      <c r="B30" s="68" t="s">
        <v>281</v>
      </c>
      <c r="C30" s="68" t="s">
        <v>48</v>
      </c>
      <c r="E30" s="68" t="s">
        <v>449</v>
      </c>
      <c r="K30" s="68" t="s">
        <v>282</v>
      </c>
      <c r="L30" s="68" t="s">
        <v>283</v>
      </c>
      <c r="M30" s="68" t="s">
        <v>284</v>
      </c>
      <c r="N30" s="68" t="s">
        <v>285</v>
      </c>
      <c r="O30" s="68" t="s">
        <v>286</v>
      </c>
      <c r="P30" s="68" t="s">
        <v>287</v>
      </c>
      <c r="Q30" s="68" t="s">
        <v>78</v>
      </c>
      <c r="R30" s="68" t="s">
        <v>288</v>
      </c>
      <c r="S30" s="68" t="s">
        <v>289</v>
      </c>
      <c r="T30" s="68" t="s">
        <v>290</v>
      </c>
      <c r="U30" s="68" t="s">
        <v>401</v>
      </c>
      <c r="V30" s="68" t="s">
        <v>291</v>
      </c>
      <c r="W30" s="68" t="s">
        <v>292</v>
      </c>
      <c r="X30" s="68" t="s">
        <v>402</v>
      </c>
      <c r="Y30" s="68" t="s">
        <v>293</v>
      </c>
      <c r="Z30" s="68" t="s">
        <v>294</v>
      </c>
      <c r="AA30" s="68" t="s">
        <v>295</v>
      </c>
      <c r="AB30" s="68" t="s">
        <v>296</v>
      </c>
      <c r="AC30" s="68" t="s">
        <v>297</v>
      </c>
      <c r="AD30" s="68" t="s">
        <v>403</v>
      </c>
      <c r="AE30" s="68" t="s">
        <v>298</v>
      </c>
      <c r="AF30" s="68" t="s">
        <v>299</v>
      </c>
      <c r="AG30" s="68" t="s">
        <v>298</v>
      </c>
      <c r="AH30" s="68" t="s">
        <v>93</v>
      </c>
      <c r="AI30" s="68" t="s">
        <v>300</v>
      </c>
      <c r="AJ30" s="68" t="s">
        <v>78</v>
      </c>
      <c r="AK30" s="68" t="s">
        <v>94</v>
      </c>
      <c r="AL30" s="68" t="s">
        <v>293</v>
      </c>
      <c r="AM30" s="68" t="s">
        <v>294</v>
      </c>
      <c r="AN30" s="68" t="s">
        <v>301</v>
      </c>
      <c r="AO30" s="68" t="s">
        <v>302</v>
      </c>
      <c r="AP30" s="68" t="s">
        <v>303</v>
      </c>
      <c r="AQ30" s="68" t="s">
        <v>304</v>
      </c>
    </row>
    <row r="31" spans="1:43">
      <c r="A31" s="68" t="s">
        <v>184</v>
      </c>
      <c r="B31" s="68" t="s">
        <v>305</v>
      </c>
      <c r="C31" s="68" t="s">
        <v>48</v>
      </c>
      <c r="E31" s="68" t="s">
        <v>450</v>
      </c>
      <c r="K31" s="68" t="s">
        <v>306</v>
      </c>
      <c r="L31" s="68" t="s">
        <v>307</v>
      </c>
      <c r="M31" s="68" t="s">
        <v>308</v>
      </c>
      <c r="N31" s="68" t="s">
        <v>309</v>
      </c>
      <c r="O31" s="68" t="s">
        <v>310</v>
      </c>
      <c r="P31" s="68" t="s">
        <v>311</v>
      </c>
      <c r="Q31" s="68" t="s">
        <v>78</v>
      </c>
      <c r="R31" s="68" t="s">
        <v>312</v>
      </c>
      <c r="S31" s="68" t="s">
        <v>313</v>
      </c>
      <c r="T31" s="68" t="s">
        <v>314</v>
      </c>
      <c r="U31" s="68" t="s">
        <v>404</v>
      </c>
      <c r="V31" s="68" t="s">
        <v>315</v>
      </c>
      <c r="W31" s="68" t="s">
        <v>316</v>
      </c>
      <c r="X31" s="68" t="s">
        <v>405</v>
      </c>
      <c r="Y31" s="68" t="s">
        <v>317</v>
      </c>
      <c r="Z31" s="68" t="s">
        <v>318</v>
      </c>
      <c r="AA31" s="68" t="s">
        <v>319</v>
      </c>
      <c r="AB31" s="68" t="s">
        <v>320</v>
      </c>
      <c r="AC31" s="68" t="s">
        <v>321</v>
      </c>
      <c r="AD31" s="68" t="s">
        <v>406</v>
      </c>
      <c r="AE31" s="68" t="s">
        <v>322</v>
      </c>
      <c r="AF31" s="68" t="s">
        <v>323</v>
      </c>
      <c r="AG31" s="68" t="s">
        <v>322</v>
      </c>
      <c r="AH31" s="68" t="s">
        <v>93</v>
      </c>
      <c r="AI31" s="68" t="s">
        <v>324</v>
      </c>
      <c r="AJ31" s="68" t="s">
        <v>78</v>
      </c>
      <c r="AK31" s="68" t="s">
        <v>94</v>
      </c>
      <c r="AL31" s="68" t="s">
        <v>317</v>
      </c>
      <c r="AM31" s="68" t="s">
        <v>318</v>
      </c>
      <c r="AN31" s="68" t="s">
        <v>325</v>
      </c>
      <c r="AO31" s="68" t="s">
        <v>326</v>
      </c>
      <c r="AP31" s="68" t="s">
        <v>327</v>
      </c>
      <c r="AQ31" s="68" t="s">
        <v>328</v>
      </c>
    </row>
    <row r="32" spans="1:43">
      <c r="A32" s="68" t="s">
        <v>184</v>
      </c>
      <c r="B32" s="68" t="s">
        <v>329</v>
      </c>
      <c r="C32" s="68" t="s">
        <v>48</v>
      </c>
      <c r="E32" s="68" t="s">
        <v>451</v>
      </c>
      <c r="K32" s="68" t="s">
        <v>330</v>
      </c>
      <c r="L32" s="68" t="s">
        <v>331</v>
      </c>
      <c r="M32" s="68" t="s">
        <v>332</v>
      </c>
      <c r="N32" s="68" t="s">
        <v>333</v>
      </c>
      <c r="O32" s="68" t="s">
        <v>334</v>
      </c>
      <c r="P32" s="68" t="s">
        <v>335</v>
      </c>
      <c r="Q32" s="68" t="s">
        <v>78</v>
      </c>
      <c r="R32" s="68" t="s">
        <v>336</v>
      </c>
      <c r="S32" s="68" t="s">
        <v>337</v>
      </c>
      <c r="T32" s="68" t="s">
        <v>338</v>
      </c>
      <c r="U32" s="68" t="s">
        <v>407</v>
      </c>
      <c r="V32" s="68" t="s">
        <v>339</v>
      </c>
      <c r="W32" s="68" t="s">
        <v>340</v>
      </c>
      <c r="X32" s="68" t="s">
        <v>408</v>
      </c>
      <c r="Y32" s="68" t="s">
        <v>341</v>
      </c>
      <c r="Z32" s="68" t="s">
        <v>342</v>
      </c>
      <c r="AA32" s="68" t="s">
        <v>343</v>
      </c>
      <c r="AB32" s="68" t="s">
        <v>344</v>
      </c>
      <c r="AC32" s="68" t="s">
        <v>345</v>
      </c>
      <c r="AD32" s="68" t="s">
        <v>409</v>
      </c>
      <c r="AE32" s="68" t="s">
        <v>346</v>
      </c>
      <c r="AF32" s="68" t="s">
        <v>347</v>
      </c>
      <c r="AG32" s="68" t="s">
        <v>346</v>
      </c>
      <c r="AH32" s="68" t="s">
        <v>93</v>
      </c>
      <c r="AI32" s="68" t="s">
        <v>348</v>
      </c>
      <c r="AJ32" s="68" t="s">
        <v>78</v>
      </c>
      <c r="AK32" s="68" t="s">
        <v>94</v>
      </c>
      <c r="AL32" s="68" t="s">
        <v>341</v>
      </c>
      <c r="AM32" s="68" t="s">
        <v>342</v>
      </c>
      <c r="AN32" s="68" t="s">
        <v>349</v>
      </c>
      <c r="AO32" s="68" t="s">
        <v>350</v>
      </c>
      <c r="AP32" s="68" t="s">
        <v>351</v>
      </c>
      <c r="AQ32" s="68" t="s">
        <v>352</v>
      </c>
    </row>
    <row r="33" spans="1:43">
      <c r="A33" s="68" t="s">
        <v>184</v>
      </c>
      <c r="B33" s="68" t="s">
        <v>353</v>
      </c>
      <c r="C33" s="68" t="s">
        <v>48</v>
      </c>
      <c r="E33" s="68" t="s">
        <v>452</v>
      </c>
      <c r="K33" s="68" t="s">
        <v>410</v>
      </c>
      <c r="L33" s="68" t="s">
        <v>411</v>
      </c>
      <c r="M33" s="68" t="s">
        <v>354</v>
      </c>
      <c r="N33" s="68" t="s">
        <v>355</v>
      </c>
      <c r="O33" s="68" t="s">
        <v>356</v>
      </c>
      <c r="P33" s="68" t="s">
        <v>412</v>
      </c>
      <c r="Q33" s="68" t="s">
        <v>78</v>
      </c>
      <c r="R33" s="68" t="s">
        <v>357</v>
      </c>
      <c r="S33" s="68" t="s">
        <v>358</v>
      </c>
      <c r="T33" s="68" t="s">
        <v>360</v>
      </c>
      <c r="U33" s="68" t="s">
        <v>367</v>
      </c>
      <c r="V33" s="68" t="s">
        <v>413</v>
      </c>
      <c r="W33" s="68" t="s">
        <v>414</v>
      </c>
      <c r="X33" s="68" t="s">
        <v>415</v>
      </c>
      <c r="Y33" s="68" t="s">
        <v>359</v>
      </c>
      <c r="Z33" s="68" t="s">
        <v>361</v>
      </c>
      <c r="AA33" s="68" t="s">
        <v>362</v>
      </c>
      <c r="AB33" s="68" t="s">
        <v>363</v>
      </c>
      <c r="AC33" s="68" t="s">
        <v>364</v>
      </c>
      <c r="AD33" s="68" t="s">
        <v>416</v>
      </c>
      <c r="AE33" s="68" t="s">
        <v>365</v>
      </c>
      <c r="AF33" s="68" t="s">
        <v>417</v>
      </c>
      <c r="AG33" s="68" t="s">
        <v>365</v>
      </c>
      <c r="AH33" s="68" t="s">
        <v>93</v>
      </c>
      <c r="AI33" s="68" t="s">
        <v>366</v>
      </c>
      <c r="AJ33" s="68" t="s">
        <v>78</v>
      </c>
      <c r="AK33" s="68" t="s">
        <v>94</v>
      </c>
      <c r="AL33" s="68" t="s">
        <v>359</v>
      </c>
      <c r="AM33" s="68" t="s">
        <v>361</v>
      </c>
      <c r="AN33" s="68" t="s">
        <v>418</v>
      </c>
      <c r="AO33" s="68" t="s">
        <v>419</v>
      </c>
      <c r="AP33" s="68" t="s">
        <v>420</v>
      </c>
      <c r="AQ33" s="68" t="s">
        <v>421</v>
      </c>
    </row>
    <row r="34" spans="1:43">
      <c r="B34" s="68" t="s">
        <v>368</v>
      </c>
      <c r="C34" s="68" t="s">
        <v>49</v>
      </c>
      <c r="E34" s="68" t="s">
        <v>150</v>
      </c>
      <c r="K34" s="68" t="s">
        <v>369</v>
      </c>
      <c r="L34" s="68" t="s">
        <v>370</v>
      </c>
      <c r="O34" s="68" t="s">
        <v>371</v>
      </c>
      <c r="Q34" s="68" t="s">
        <v>372</v>
      </c>
      <c r="R34" s="68" t="s">
        <v>373</v>
      </c>
      <c r="S34" s="68" t="s">
        <v>374</v>
      </c>
      <c r="T34" s="68" t="s">
        <v>375</v>
      </c>
      <c r="V34" s="68" t="s">
        <v>78</v>
      </c>
      <c r="Y34" s="68" t="s">
        <v>374</v>
      </c>
      <c r="Z34" s="68" t="s">
        <v>376</v>
      </c>
      <c r="AA34" s="68" t="s">
        <v>377</v>
      </c>
      <c r="AB34" s="68" t="s">
        <v>378</v>
      </c>
      <c r="AC34" s="68" t="s">
        <v>379</v>
      </c>
      <c r="AD34" s="68" t="s">
        <v>422</v>
      </c>
      <c r="AE34" s="68" t="s">
        <v>380</v>
      </c>
      <c r="AI34" s="68" t="s">
        <v>423</v>
      </c>
      <c r="AJ34" s="68" t="s">
        <v>381</v>
      </c>
      <c r="AK34" s="68" t="s">
        <v>382</v>
      </c>
    </row>
    <row r="35" spans="1:43">
      <c r="B35" s="68" t="s">
        <v>424</v>
      </c>
      <c r="C35" s="68" t="s">
        <v>50</v>
      </c>
      <c r="E35" s="68" t="s">
        <v>167</v>
      </c>
      <c r="K35" s="68" t="s">
        <v>425</v>
      </c>
      <c r="L35" s="68" t="s">
        <v>426</v>
      </c>
      <c r="O35" s="68" t="s">
        <v>427</v>
      </c>
      <c r="Q35" s="68" t="s">
        <v>428</v>
      </c>
      <c r="R35" s="68" t="s">
        <v>429</v>
      </c>
      <c r="S35" s="68" t="s">
        <v>430</v>
      </c>
      <c r="T35" s="68" t="s">
        <v>431</v>
      </c>
      <c r="V35" s="68" t="s">
        <v>78</v>
      </c>
      <c r="Y35" s="68" t="s">
        <v>430</v>
      </c>
      <c r="Z35" s="68" t="s">
        <v>432</v>
      </c>
      <c r="AA35" s="68" t="s">
        <v>433</v>
      </c>
      <c r="AB35" s="68" t="s">
        <v>434</v>
      </c>
      <c r="AC35" s="68" t="s">
        <v>435</v>
      </c>
      <c r="AD35" s="68" t="s">
        <v>436</v>
      </c>
      <c r="AE35" s="68" t="s">
        <v>437</v>
      </c>
      <c r="AJ35" s="68" t="s">
        <v>438</v>
      </c>
      <c r="AK35" s="68" t="s">
        <v>439</v>
      </c>
    </row>
    <row r="37" spans="1:43">
      <c r="AD37" s="68" t="s">
        <v>440</v>
      </c>
      <c r="AE37" s="68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8"/>
  <sheetViews>
    <sheetView tabSelected="1" topLeftCell="K21" zoomScale="85" zoomScaleNormal="85" workbookViewId="0">
      <selection activeCell="R43" sqref="R43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6.28515625" style="17" customWidth="1"/>
    <col min="16" max="16" width="12.140625" style="17" customWidth="1"/>
    <col min="17" max="17" width="2.5703125" style="4" customWidth="1"/>
    <col min="18" max="18" width="12.42578125" style="4" bestFit="1" customWidth="1"/>
    <col min="19" max="19" width="16.28515625" style="4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73" customWidth="1"/>
    <col min="25" max="25" width="9.140625" style="4" hidden="1" customWidth="1"/>
    <col min="26" max="26" width="17.7109375" style="4" hidden="1" customWidth="1"/>
    <col min="27" max="27" width="22.42578125" style="4" bestFit="1" customWidth="1"/>
    <col min="28" max="28" width="10.5703125" style="4" bestFit="1" customWidth="1"/>
    <col min="29" max="29" width="41.7109375" style="19" bestFit="1" customWidth="1"/>
    <col min="30" max="30" width="14.5703125" style="4" customWidth="1"/>
    <col min="31" max="31" width="12.28515625" style="4" customWidth="1"/>
    <col min="32" max="32" width="10.140625" style="4" customWidth="1"/>
    <col min="33" max="33" width="10.42578125" style="4" customWidth="1"/>
    <col min="34" max="34" width="8.5703125" style="4" customWidth="1"/>
    <col min="35" max="35" width="9.7109375" style="4" customWidth="1"/>
    <col min="36" max="36" width="5.85546875" style="4" customWidth="1"/>
    <col min="37" max="37" width="12.85546875" style="4" customWidth="1"/>
    <col min="38" max="38" width="10.5703125" style="4" bestFit="1" customWidth="1"/>
    <col min="39" max="39" width="58.5703125" style="38" customWidth="1"/>
    <col min="40" max="40" width="22.140625" style="38" customWidth="1"/>
    <col min="41" max="41" width="18.140625" style="4" customWidth="1"/>
    <col min="42" max="42" width="18.42578125" style="21" customWidth="1"/>
    <col min="43" max="43" width="52.140625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72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20241001..20241031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74"/>
      <c r="AC18" s="29"/>
      <c r="AM18" s="39"/>
      <c r="AN18" s="39"/>
      <c r="AP18" s="26"/>
      <c r="AQ18" s="26"/>
      <c r="AR18" s="26"/>
    </row>
    <row r="20" spans="1:48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75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48" s="43" customFormat="1" ht="18.75">
      <c r="A21" s="42"/>
      <c r="B21" s="42"/>
      <c r="I21" s="44"/>
      <c r="K21" s="69" t="s">
        <v>53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</row>
    <row r="22" spans="1:48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75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48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459</v>
      </c>
      <c r="V23" s="51" t="s">
        <v>17</v>
      </c>
      <c r="W23" s="51" t="s">
        <v>79</v>
      </c>
      <c r="X23" s="76" t="s">
        <v>80</v>
      </c>
      <c r="Y23" s="53" t="s">
        <v>36</v>
      </c>
      <c r="Z23" s="60" t="s">
        <v>12</v>
      </c>
      <c r="AA23" s="60" t="s">
        <v>32</v>
      </c>
      <c r="AB23" s="50" t="s">
        <v>13</v>
      </c>
      <c r="AC23" s="50" t="s">
        <v>37</v>
      </c>
      <c r="AD23" s="50" t="s">
        <v>56</v>
      </c>
      <c r="AE23" s="61" t="s">
        <v>57</v>
      </c>
      <c r="AF23" s="61" t="s">
        <v>81</v>
      </c>
      <c r="AG23" s="49" t="s">
        <v>82</v>
      </c>
      <c r="AH23" s="50" t="s">
        <v>83</v>
      </c>
      <c r="AI23" s="51" t="s">
        <v>84</v>
      </c>
      <c r="AJ23" s="50" t="s">
        <v>85</v>
      </c>
      <c r="AK23" s="50" t="s">
        <v>86</v>
      </c>
      <c r="AL23" s="53" t="s">
        <v>87</v>
      </c>
      <c r="AM23" s="54" t="s">
        <v>88</v>
      </c>
      <c r="AN23" s="54" t="s">
        <v>89</v>
      </c>
      <c r="AO23" s="54" t="s">
        <v>90</v>
      </c>
      <c r="AP23" s="54" t="s">
        <v>91</v>
      </c>
      <c r="AQ23" s="54" t="s">
        <v>92</v>
      </c>
      <c r="AR23" s="54"/>
    </row>
    <row r="24" spans="1:48">
      <c r="A24" s="1" t="s">
        <v>184</v>
      </c>
      <c r="B24" s="1" t="str">
        <f t="shared" ref="B24:B27" si="0">IF(K24="","Hide","Show")</f>
        <v>Show</v>
      </c>
      <c r="C24" s="4" t="s">
        <v>48</v>
      </c>
      <c r="E24" s="12" t="str">
        <f>"""UICACS"","""",""SQL="",""2=DOCNUM"",""33036669"",""14=CUSTREF"",""8454011745"",""14=U_CUSTREF"",""8454011745"",""15=DOCDATE"",""3/10/2024"",""15=TAXDATE"",""3/10/2024"",""14=CARDCODE"",""CW0080-SGD"",""14=CARDNAME"",""WOODLANDSHEALTH PTE. LTD."",""14=ITEMCODE"",""MS7JQ-00355GLP"",""14=ITEMNA"&amp;"ME"",""MS SQL SERVER ENTERPRISE CORE SLNG SA 2L"",""10=QUANTITY"",""4.000000"",""14=U_PONO"",""952039"",""15=U_PODATE"",""20/8/2024"",""10=U_TLINTCOS"",""0.000000"",""2=SLPCODE"",""132"",""14=SLPNAME"",""E0001-CS"",""14=MEMO"",""WENDY KUM CHIOU SZE"",""14=CONTACTNAME"",""FINANCE DEPARTMEN"&amp;"T - ACCOUNTS PAYABLE"",""10=LINETOTAL"",""41213.400000"",""14=U_ENR"","""",""14=U_MSENR"",""S7138270"",""14=U_MSPCN"",""92B8E51B"",""14=ADDRESS2"",""SATISH_x000D_WOODLANDSHEALTH PTE. LTD. 17 WOODLANDS DRIVE 17  SINGAPORE 737628_x000D_SATISH_x000D_TEL: 85117894_x000D_FAX: _x000D_EMAIL: pogala.satishkumar@"&amp;"synapxe.sg"""</f>
        <v>"UICACS","","SQL=","2=DOCNUM","33036669","14=CUSTREF","8454011745","14=U_CUSTREF","8454011745","15=DOCDATE","3/10/2024","15=TAXDATE","3/10/2024","14=CARDCODE","CW0080-SGD","14=CARDNAME","WOODLANDSHEALTH PTE. LTD.","14=ITEMCODE","MS7JQ-00355GLP","14=ITEMNAME","MS SQL SERVER ENTERPRISE CORE SLNG SA 2L","10=QUANTITY","4.000000","14=U_PONO","952039","15=U_PODATE","20/8/2024","10=U_TLINTCOS","0.000000","2=SLPCODE","132","14=SLPNAME","E0001-CS","14=MEMO","WENDY KUM CHIOU SZE","14=CONTACTNAME","FINANCE DEPARTMENT - ACCOUNTS PAYABLE","10=LINETOTAL","41213.400000","14=U_ENR","","14=U_MSENR","S7138270","14=U_MSPCN","92B8E51B","14=ADDRESS2","SATISH_x000D_WOODLANDSHEALTH PTE. LTD. 17 WOODLANDS DRIVE 17  SINGAPORE 737628_x000D_SATISH_x000D_TEL: 85117894_x000D_FAX: _x000D_EMAIL: pogala.satishkumar@synapxe.sg"</v>
      </c>
      <c r="K24" s="21">
        <f>MONTH(N24)</f>
        <v>10</v>
      </c>
      <c r="L24" s="21">
        <f>YEAR(N24)</f>
        <v>2024</v>
      </c>
      <c r="M24" s="21">
        <v>33036669</v>
      </c>
      <c r="N24" s="41">
        <v>45568</v>
      </c>
      <c r="O24" s="21" t="str">
        <f>"S7138270"</f>
        <v>S7138270</v>
      </c>
      <c r="P24" s="4" t="str">
        <f>"92B8E51B"</f>
        <v>92B8E51B</v>
      </c>
      <c r="Q24" s="4" t="s">
        <v>78</v>
      </c>
      <c r="R24" s="4" t="str">
        <f>"CW0080-SGD"</f>
        <v>CW0080-SGD</v>
      </c>
      <c r="S24" s="4" t="str">
        <f>"WOODLANDSHEALTH PTE. LTD."</f>
        <v>WOODLANDSHEALTH PTE. LTD.</v>
      </c>
      <c r="T24" s="3" t="str">
        <f>"8454011745"</f>
        <v>8454011745</v>
      </c>
      <c r="U24" s="3" t="str">
        <f>"952039"</f>
        <v>952039</v>
      </c>
      <c r="V24" s="47">
        <v>45524</v>
      </c>
      <c r="W24" s="47">
        <v>45568</v>
      </c>
      <c r="X24" s="77">
        <f>SUM(N24-V24)</f>
        <v>44</v>
      </c>
      <c r="Y24" s="48" t="str">
        <f>"MS7JQ-00355GLP"</f>
        <v>MS7JQ-00355GLP</v>
      </c>
      <c r="Z24" s="4" t="str">
        <f>"MS SQL SERVER ENTERPRISE CORE SLNG SA 2L"</f>
        <v>MS SQL SERVER ENTERPRISE CORE SLNG SA 2L</v>
      </c>
      <c r="AA24" s="4" t="str">
        <f>"WENDY KUM CHIOU SZE"</f>
        <v>WENDY KUM CHIOU SZE</v>
      </c>
      <c r="AB24" s="62">
        <v>4</v>
      </c>
      <c r="AC24" s="48" t="str">
        <f>"FINANCE DEPARTMENT - ACCOUNTS PAYABLE"</f>
        <v>FINANCE DEPARTMENT - ACCOUNTS PAYABLE</v>
      </c>
      <c r="AD24" s="62">
        <f>IFERROR(AE24/AB24,0)</f>
        <v>10303.35</v>
      </c>
      <c r="AE24" s="40">
        <v>41213.4</v>
      </c>
      <c r="AF24" s="40" t="str">
        <f>"-"</f>
        <v>-</v>
      </c>
      <c r="AG24" s="40">
        <v>41213.4</v>
      </c>
      <c r="AH24" s="66" t="s">
        <v>93</v>
      </c>
      <c r="AI24" s="52" t="str">
        <f>"SATISH_x000D_WOODLANDSHEALTH PTE. LTD. 17 WOODLANDS DRIVE 17  SINGAPORE 737628_x000D_SATISH_x000D_TEL: 85117894_x000D_FAX: _x000D_EMAIL: pogala.satishkumar@synapxe.sg"</f>
        <v>SATISH_x000D_WOODLANDSHEALTH PTE. LTD. 17 WOODLANDS DRIVE 17  SINGAPORE 737628_x000D_SATISH_x000D_TEL: 85117894_x000D_FAX: _x000D_EMAIL: pogala.satishkumar@synapxe.sg</v>
      </c>
      <c r="AJ24" s="63" t="s">
        <v>78</v>
      </c>
      <c r="AK24" s="5" t="s">
        <v>94</v>
      </c>
      <c r="AL24" s="4" t="str">
        <f>"MS7JQ-00355GLP"</f>
        <v>MS7JQ-00355GLP</v>
      </c>
      <c r="AM24" s="4" t="str">
        <f>"MS SQL SERVER ENTERPRISE CORE SLNG SA 2L"</f>
        <v>MS SQL SERVER ENTERPRISE CORE SLNG SA 2L</v>
      </c>
      <c r="AN24" s="64" t="s">
        <v>453</v>
      </c>
      <c r="AO24" s="4" t="s">
        <v>455</v>
      </c>
      <c r="AP24" s="21" t="s">
        <v>456</v>
      </c>
      <c r="AQ24" s="3" t="s">
        <v>457</v>
      </c>
    </row>
    <row r="25" spans="1:48">
      <c r="A25" s="1" t="s">
        <v>184</v>
      </c>
      <c r="B25" s="1" t="str">
        <f t="shared" si="0"/>
        <v>Show</v>
      </c>
      <c r="C25" s="4" t="s">
        <v>48</v>
      </c>
      <c r="E25" s="12" t="str">
        <f>"""UICACS"","""",""SQL="",""2=DOCNUM"",""33036669"",""14=CUSTREF"",""8454011745"",""14=U_CUSTREF"",""8454011745"",""15=DOCDATE"",""3/10/2024"",""15=TAXDATE"",""3/10/2024"",""14=CARDCODE"",""CW0080-SGD"",""14=CARDNAME"",""WOODLANDSHEALTH PTE. LTD."",""14=ITEMCODE"",""MS7NQ-00301GLP"",""14=ITEMNA"&amp;"ME"",""MS SQL SERVER STANDARD CORE SLNG SA 2L"",""10=QUANTITY"",""2.000000"",""14=U_PONO"",""952039"",""15=U_PODATE"",""20/8/2024"",""10=U_TLINTCOS"",""0.000000"",""2=SLPCODE"",""132"",""14=SLPNAME"",""E0001-CS"",""14=MEMO"",""WENDY KUM CHIOU SZE"",""14=CONTACTNAME"",""FINANCE DEPARTMENT "&amp;"- ACCOUNTS PAYABLE"",""10=LINETOTAL"",""5367.600000"",""14=U_ENR"","""",""14=U_MSENR"",""S7138270"",""14=U_MSPCN"",""92B8E51B"",""14=ADDRESS2"",""SATISH_x000D_WOODLANDSHEALTH PTE. LTD. 17 WOODLANDS DRIVE 17  SINGAPORE 737628_x000D_SATISH_x000D_TEL: 85117894_x000D_FAX: _x000D_EMAIL: pogala.satishkumar@syn"&amp;"apxe.sg"""</f>
        <v>"UICACS","","SQL=","2=DOCNUM","33036669","14=CUSTREF","8454011745","14=U_CUSTREF","8454011745","15=DOCDATE","3/10/2024","15=TAXDATE","3/10/2024","14=CARDCODE","CW0080-SGD","14=CARDNAME","WOODLANDSHEALTH PTE. LTD.","14=ITEMCODE","MS7NQ-00301GLP","14=ITEMNAME","MS SQL SERVER STANDARD CORE SLNG SA 2L","10=QUANTITY","2.000000","14=U_PONO","952039","15=U_PODATE","20/8/2024","10=U_TLINTCOS","0.000000","2=SLPCODE","132","14=SLPNAME","E0001-CS","14=MEMO","WENDY KUM CHIOU SZE","14=CONTACTNAME","FINANCE DEPARTMENT - ACCOUNTS PAYABLE","10=LINETOTAL","5367.600000","14=U_ENR","","14=U_MSENR","S7138270","14=U_MSPCN","92B8E51B","14=ADDRESS2","SATISH_x000D_WOODLANDSHEALTH PTE. LTD. 17 WOODLANDS DRIVE 17  SINGAPORE 737628_x000D_SATISH_x000D_TEL: 85117894_x000D_FAX: _x000D_EMAIL: pogala.satishkumar@synapxe.sg"</v>
      </c>
      <c r="K25" s="21">
        <f>MONTH(N25)</f>
        <v>10</v>
      </c>
      <c r="L25" s="21">
        <f>YEAR(N25)</f>
        <v>2024</v>
      </c>
      <c r="M25" s="21">
        <v>33036669</v>
      </c>
      <c r="N25" s="41">
        <v>45568</v>
      </c>
      <c r="O25" s="21" t="str">
        <f>"S7138270"</f>
        <v>S7138270</v>
      </c>
      <c r="P25" s="4" t="str">
        <f>"92B8E51B"</f>
        <v>92B8E51B</v>
      </c>
      <c r="Q25" s="4" t="s">
        <v>78</v>
      </c>
      <c r="R25" s="4" t="str">
        <f>"CW0080-SGD"</f>
        <v>CW0080-SGD</v>
      </c>
      <c r="S25" s="4" t="str">
        <f>"WOODLANDSHEALTH PTE. LTD."</f>
        <v>WOODLANDSHEALTH PTE. LTD.</v>
      </c>
      <c r="T25" s="3" t="str">
        <f>"8454011745"</f>
        <v>8454011745</v>
      </c>
      <c r="U25" s="3" t="str">
        <f>"952039"</f>
        <v>952039</v>
      </c>
      <c r="V25" s="47">
        <v>45524</v>
      </c>
      <c r="W25" s="47">
        <v>45568</v>
      </c>
      <c r="X25" s="77">
        <f>SUM(N25-V25)</f>
        <v>44</v>
      </c>
      <c r="Y25" s="48" t="str">
        <f>"MS7NQ-00301GLP"</f>
        <v>MS7NQ-00301GLP</v>
      </c>
      <c r="Z25" s="4" t="str">
        <f>"MS SQL SERVER STANDARD CORE SLNG SA 2L"</f>
        <v>MS SQL SERVER STANDARD CORE SLNG SA 2L</v>
      </c>
      <c r="AA25" s="4" t="str">
        <f>"WENDY KUM CHIOU SZE"</f>
        <v>WENDY KUM CHIOU SZE</v>
      </c>
      <c r="AB25" s="62">
        <v>2</v>
      </c>
      <c r="AC25" s="48" t="str">
        <f>"FINANCE DEPARTMENT - ACCOUNTS PAYABLE"</f>
        <v>FINANCE DEPARTMENT - ACCOUNTS PAYABLE</v>
      </c>
      <c r="AD25" s="71">
        <f>IFERROR(AE25/AB25,0)</f>
        <v>2683.8</v>
      </c>
      <c r="AE25" s="40">
        <v>5367.6</v>
      </c>
      <c r="AF25" s="40" t="str">
        <f>"-"</f>
        <v>-</v>
      </c>
      <c r="AG25" s="40">
        <v>5367.6</v>
      </c>
      <c r="AH25" s="66" t="s">
        <v>93</v>
      </c>
      <c r="AI25" s="52" t="str">
        <f>"SATISH_x000D_WOODLANDSHEALTH PTE. LTD. 17 WOODLANDS DRIVE 17  SINGAPORE 737628_x000D_SATISH_x000D_TEL: 85117894_x000D_FAX: _x000D_EMAIL: pogala.satishkumar@synapxe.sg"</f>
        <v>SATISH_x000D_WOODLANDSHEALTH PTE. LTD. 17 WOODLANDS DRIVE 17  SINGAPORE 737628_x000D_SATISH_x000D_TEL: 85117894_x000D_FAX: _x000D_EMAIL: pogala.satishkumar@synapxe.sg</v>
      </c>
      <c r="AJ25" s="63" t="s">
        <v>78</v>
      </c>
      <c r="AK25" s="5" t="s">
        <v>94</v>
      </c>
      <c r="AL25" s="4" t="str">
        <f>"MS7NQ-00301GLP"</f>
        <v>MS7NQ-00301GLP</v>
      </c>
      <c r="AM25" s="4" t="str">
        <f>"MS SQL SERVER STANDARD CORE SLNG SA 2L"</f>
        <v>MS SQL SERVER STANDARD CORE SLNG SA 2L</v>
      </c>
      <c r="AN25" s="64" t="s">
        <v>453</v>
      </c>
      <c r="AO25" s="4" t="s">
        <v>455</v>
      </c>
      <c r="AP25" s="21" t="s">
        <v>456</v>
      </c>
      <c r="AQ25" s="3" t="s">
        <v>457</v>
      </c>
    </row>
    <row r="26" spans="1:48">
      <c r="A26" s="1" t="s">
        <v>184</v>
      </c>
      <c r="B26" s="1" t="str">
        <f t="shared" si="0"/>
        <v>Show</v>
      </c>
      <c r="C26" s="4" t="s">
        <v>48</v>
      </c>
      <c r="E26" s="12" t="str">
        <f>"""UICACS"","""",""SQL="",""2=DOCNUM"",""33036698"",""14=CUSTREF"",""7573001316"",""14=U_CUSTREF"",""7573001316"",""15=DOCDATE"",""8/10/2024"",""15=TAXDATE"",""8/10/2024"",""14=CARDCODE"",""CW0080-SGD"",""14=CARDNAME"",""WOODLANDSHEALTH PTE. LTD."",""14=ITEMCODE"",""MS7JQ-00355GLP"",""14=ITEMNA"&amp;"ME"",""MS SQL SERVER ENTERPRISE CORE SLNG SA 2L"",""10=QUANTITY"",""4.000000"",""14=U_PONO"",""952956"",""15=U_PODATE"",""7/10/2024"",""10=U_TLINTCOS"",""0.000000"",""2=SLPCODE"",""132"",""14=SLPNAME"",""E0001-CS"",""14=MEMO"",""WENDY KUM CHIOU SZE"",""14=CONTACTNAME"",""FINANCE DEPARTMEN"&amp;"T - ACCOUNTS PAYABLE"",""10=LINETOTAL"",""40277.240000"",""14=U_ENR"","""",""14=U_MSENR"",""S7138270"",""14=U_MSPCN"",""92B8E51B"",""14=ADDRESS2"",""NG YIT WAH_x000D_WOODLANDSHEALTH PTE. LTD. 17 WOODLANDS DRIVE 17  SINGAPORE 737628_x000D_NG YIT WAH_x000D_TEL: 96631076_x000D_FAX: _x000D_EMAIL: ng.yit.wah1"&amp;"@synapxe.sg"""</f>
        <v>"UICACS","","SQL=","2=DOCNUM","33036698","14=CUSTREF","7573001316","14=U_CUSTREF","7573001316","15=DOCDATE","8/10/2024","15=TAXDATE","8/10/2024","14=CARDCODE","CW0080-SGD","14=CARDNAME","WOODLANDSHEALTH PTE. LTD.","14=ITEMCODE","MS7JQ-00355GLP","14=ITEMNAME","MS SQL SERVER ENTERPRISE CORE SLNG SA 2L","10=QUANTITY","4.000000","14=U_PONO","952956","15=U_PODATE","7/10/2024","10=U_TLINTCOS","0.000000","2=SLPCODE","132","14=SLPNAME","E0001-CS","14=MEMO","WENDY KUM CHIOU SZE","14=CONTACTNAME","FINANCE DEPARTMENT - ACCOUNTS PAYABLE","10=LINETOTAL","40277.240000","14=U_ENR","","14=U_MSENR","S7138270","14=U_MSPCN","92B8E51B","14=ADDRESS2","NG YIT WAH_x000D_WOODLANDSHEALTH PTE. LTD. 17 WOODLANDS DRIVE 17  SINGAPORE 737628_x000D_NG YIT WAH_x000D_TEL: 96631076_x000D_FAX: _x000D_EMAIL: ng.yit.wah1@synapxe.sg"</v>
      </c>
      <c r="K26" s="21">
        <f>MONTH(N26)</f>
        <v>10</v>
      </c>
      <c r="L26" s="21">
        <f>YEAR(N26)</f>
        <v>2024</v>
      </c>
      <c r="M26" s="21">
        <v>33036698</v>
      </c>
      <c r="N26" s="41">
        <v>45573</v>
      </c>
      <c r="O26" s="21" t="str">
        <f>"S7138270"</f>
        <v>S7138270</v>
      </c>
      <c r="P26" s="4" t="str">
        <f>"92B8E51B"</f>
        <v>92B8E51B</v>
      </c>
      <c r="Q26" s="4" t="s">
        <v>78</v>
      </c>
      <c r="R26" s="4" t="str">
        <f>"CW0080-SGD"</f>
        <v>CW0080-SGD</v>
      </c>
      <c r="S26" s="4" t="str">
        <f>"WOODLANDSHEALTH PTE. LTD."</f>
        <v>WOODLANDSHEALTH PTE. LTD.</v>
      </c>
      <c r="T26" s="3" t="str">
        <f>"7573001316"</f>
        <v>7573001316</v>
      </c>
      <c r="U26" s="3" t="str">
        <f>"952956"</f>
        <v>952956</v>
      </c>
      <c r="V26" s="47">
        <v>45572</v>
      </c>
      <c r="W26" s="47">
        <v>45573</v>
      </c>
      <c r="X26" s="77">
        <f>SUM(N26-V26)</f>
        <v>1</v>
      </c>
      <c r="Y26" s="48" t="str">
        <f>"MS7JQ-00355GLP"</f>
        <v>MS7JQ-00355GLP</v>
      </c>
      <c r="Z26" s="4" t="str">
        <f>"MS SQL SERVER ENTERPRISE CORE SLNG SA 2L"</f>
        <v>MS SQL SERVER ENTERPRISE CORE SLNG SA 2L</v>
      </c>
      <c r="AA26" s="4" t="str">
        <f>"WENDY KUM CHIOU SZE"</f>
        <v>WENDY KUM CHIOU SZE</v>
      </c>
      <c r="AB26" s="62">
        <v>4</v>
      </c>
      <c r="AC26" s="48" t="str">
        <f>"FINANCE DEPARTMENT - ACCOUNTS PAYABLE"</f>
        <v>FINANCE DEPARTMENT - ACCOUNTS PAYABLE</v>
      </c>
      <c r="AD26" s="62">
        <f>IFERROR(AE26/AB26,0)</f>
        <v>10069.31</v>
      </c>
      <c r="AE26" s="40">
        <v>40277.24</v>
      </c>
      <c r="AF26" s="40" t="str">
        <f>"-"</f>
        <v>-</v>
      </c>
      <c r="AG26" s="40">
        <v>40277.24</v>
      </c>
      <c r="AH26" s="66" t="s">
        <v>93</v>
      </c>
      <c r="AI26" s="52" t="str">
        <f>"NG YIT WAH_x000D_WOODLANDSHEALTH PTE. LTD. 17 WOODLANDS DRIVE 17  SINGAPORE 737628_x000D_NG YIT WAH_x000D_TEL: 96631076_x000D_FAX: _x000D_EMAIL: ng.yit.wah1@synapxe.sg"</f>
        <v>NG YIT WAH_x000D_WOODLANDSHEALTH PTE. LTD. 17 WOODLANDS DRIVE 17  SINGAPORE 737628_x000D_NG YIT WAH_x000D_TEL: 96631076_x000D_FAX: _x000D_EMAIL: ng.yit.wah1@synapxe.sg</v>
      </c>
      <c r="AJ26" s="63" t="s">
        <v>78</v>
      </c>
      <c r="AK26" s="5" t="s">
        <v>94</v>
      </c>
      <c r="AL26" s="4" t="str">
        <f>"MS7JQ-00355GLP"</f>
        <v>MS7JQ-00355GLP</v>
      </c>
      <c r="AM26" s="4" t="str">
        <f>"MS SQL SERVER ENTERPRISE CORE SLNG SA 2L"</f>
        <v>MS SQL SERVER ENTERPRISE CORE SLNG SA 2L</v>
      </c>
      <c r="AN26" s="64" t="s">
        <v>453</v>
      </c>
      <c r="AO26" s="4" t="s">
        <v>455</v>
      </c>
      <c r="AP26" s="21" t="s">
        <v>456</v>
      </c>
      <c r="AQ26" s="3" t="s">
        <v>458</v>
      </c>
    </row>
    <row r="27" spans="1:48">
      <c r="A27" s="1" t="s">
        <v>184</v>
      </c>
      <c r="B27" s="1" t="str">
        <f t="shared" si="0"/>
        <v>Show</v>
      </c>
      <c r="C27" s="4" t="s">
        <v>48</v>
      </c>
      <c r="E27" s="12" t="str">
        <f>"""UICACS"","""",""SQL="",""2=DOCNUM"",""33036844"",""14=CUSTREF"",""7571003740"",""14=U_CUSTREF"",""7571003740"",""15=DOCDATE"",""25/10/2024"",""15=TAXDATE"",""25/10/2024"",""14=CARDCODE"",""CT0005-SGD"",""14=CARDNAME"",""TAN TOCK SENG HOSPITAL PTE LTD"",""14=ITEMCODE"",""MS9EM-00831-GLP"",""1"&amp;"4=ITEMNAME"",""MS WIN SVR STD CORE 2022 SNGL 16 LIC CORE LIC"",""10=QUANTITY"",""4.000000"",""14=U_PONO"",""953360"",""15=U_PODATE"",""24/10/2024"",""10=U_TLINTCOS"",""0.000000"",""2=SLPCODE"",""132"",""14=SLPNAME"",""E0001-CS"",""14=MEMO"",""WENDY KUM CHIOU SZE"",""14=CONTACTNAME"",""E-I"&amp;"NVOICE (AP DIRECT)"",""10=LINETOTAL"",""3739.680000"",""14=U_ENR"","""",""14=U_MSENR"",""S7138270"",""14=U_MSPCN"",""45018483"",""14=ADDRESS2"",""GANAPATHY SENTHIL KUMAR_x000D_TAN TOCK SENG HOSPITAL 11 JALAN TAN TOCK SENG, MMD STORE SINGAPORE 308433_x000D_GANAPATHY SENTHIL KUMAR_x000D_TEL: _x000D_F"&amp;"AX: _x000D_EMAIL: GANAPATHY.SENTHIL.KUMAR@SYNAPXE.SG"""</f>
        <v>"UICACS","","SQL=","2=DOCNUM","33036844","14=CUSTREF","7571003740","14=U_CUSTREF","7571003740","15=DOCDATE","25/10/2024","15=TAXDATE","25/10/2024","14=CARDCODE","CT0005-SGD","14=CARDNAME","TAN TOCK SENG HOSPITAL PTE LTD","14=ITEMCODE","MS9EM-00831-GLP","14=ITEMNAME","MS WIN SVR STD CORE 2022 SNGL 16 LIC CORE LIC","10=QUANTITY","4.000000","14=U_PONO","953360","15=U_PODATE","24/10/2024","10=U_TLINTCOS","0.000000","2=SLPCODE","132","14=SLPNAME","E0001-CS","14=MEMO","WENDY KUM CHIOU SZE","14=CONTACTNAME","E-INVOICE (AP DIRECT)","10=LINETOTAL","3739.680000","14=U_ENR","","14=U_MSENR","S7138270","14=U_MSPCN","45018483","14=ADDRESS2","GANAPATHY SENTHIL KUMAR_x000D_TAN TOCK SENG HOSPITAL 11 JALAN TAN TOCK SENG, MMD STORE SINGAPORE 308433_x000D_GANAPATHY SENTHIL KUMAR_x000D_TEL: _x000D_FAX: _x000D_EMAIL: GANAPATHY.SENTHIL.KUMAR@SYNAPXE.SG"</v>
      </c>
      <c r="K27" s="21">
        <f>MONTH(N27)</f>
        <v>10</v>
      </c>
      <c r="L27" s="21">
        <f>YEAR(N27)</f>
        <v>2024</v>
      </c>
      <c r="M27" s="21">
        <v>33036844</v>
      </c>
      <c r="N27" s="41">
        <v>45590</v>
      </c>
      <c r="O27" s="21" t="str">
        <f>"S7138270"</f>
        <v>S7138270</v>
      </c>
      <c r="P27" s="4" t="str">
        <f>"45018483"</f>
        <v>45018483</v>
      </c>
      <c r="Q27" s="4" t="s">
        <v>78</v>
      </c>
      <c r="R27" s="4" t="str">
        <f>"CT0005-SGD"</f>
        <v>CT0005-SGD</v>
      </c>
      <c r="S27" s="4" t="str">
        <f>"TAN TOCK SENG HOSPITAL PTE LTD"</f>
        <v>TAN TOCK SENG HOSPITAL PTE LTD</v>
      </c>
      <c r="T27" s="3" t="str">
        <f>"7571003740"</f>
        <v>7571003740</v>
      </c>
      <c r="U27" s="3" t="str">
        <f>"953360"</f>
        <v>953360</v>
      </c>
      <c r="V27" s="47">
        <v>45589</v>
      </c>
      <c r="W27" s="47">
        <v>45590</v>
      </c>
      <c r="X27" s="77">
        <f>SUM(N27-V27)</f>
        <v>1</v>
      </c>
      <c r="Y27" s="48" t="str">
        <f>"MS9EM-00831-GLP"</f>
        <v>MS9EM-00831-GLP</v>
      </c>
      <c r="Z27" s="4" t="str">
        <f>"MS WIN SVR STD CORE 2022 SNGL 16 LIC CORE LIC"</f>
        <v>MS WIN SVR STD CORE 2022 SNGL 16 LIC CORE LIC</v>
      </c>
      <c r="AA27" s="4" t="str">
        <f>"WENDY KUM CHIOU SZE"</f>
        <v>WENDY KUM CHIOU SZE</v>
      </c>
      <c r="AB27" s="62">
        <v>4</v>
      </c>
      <c r="AC27" s="70" t="str">
        <f>"E-INVOICE (AP DIRECT)"</f>
        <v>E-INVOICE (AP DIRECT)</v>
      </c>
      <c r="AD27" s="62">
        <f>IFERROR(AE27/AB27,0)</f>
        <v>934.92</v>
      </c>
      <c r="AE27" s="40">
        <v>3739.68</v>
      </c>
      <c r="AF27" s="40" t="str">
        <f>"-"</f>
        <v>-</v>
      </c>
      <c r="AG27" s="40">
        <v>3739.68</v>
      </c>
      <c r="AH27" s="66" t="s">
        <v>93</v>
      </c>
      <c r="AI27" s="52" t="str">
        <f>"GANAPATHY SENTHIL KUMAR_x000D_TAN TOCK SENG HOSPITAL 11 JALAN TAN TOCK SENG, MMD STORE SINGAPORE 308433_x000D_GANAPATHY SENTHIL KUMAR_x000D_TEL: _x000D_FAX: _x000D_EMAIL: GANAPATHY.SENTHIL.KUMAR@SYNAPXE.SG"</f>
        <v>GANAPATHY SENTHIL KUMAR_x000D_TAN TOCK SENG HOSPITAL 11 JALAN TAN TOCK SENG, MMD STORE SINGAPORE 308433_x000D_GANAPATHY SENTHIL KUMAR_x000D_TEL: _x000D_FAX: _x000D_EMAIL: GANAPATHY.SENTHIL.KUMAR@SYNAPXE.SG</v>
      </c>
      <c r="AJ27" s="63" t="s">
        <v>78</v>
      </c>
      <c r="AK27" s="5" t="s">
        <v>94</v>
      </c>
      <c r="AL27" s="4" t="str">
        <f>"MS9EM-00831-GLP"</f>
        <v>MS9EM-00831-GLP</v>
      </c>
      <c r="AM27" s="4" t="str">
        <f>"MS WIN SVR STD CORE 2022 SNGL 16 LIC CORE LIC"</f>
        <v>MS WIN SVR STD CORE 2022 SNGL 16 LIC CORE LIC</v>
      </c>
      <c r="AN27" s="64" t="str">
        <f>"-"</f>
        <v>-</v>
      </c>
      <c r="AO27" s="4" t="str">
        <f>"-"</f>
        <v>-</v>
      </c>
      <c r="AP27" s="21" t="str">
        <f>"-"</f>
        <v>-</v>
      </c>
      <c r="AQ27" s="3" t="s">
        <v>454</v>
      </c>
    </row>
    <row r="28" spans="1:48" hidden="1">
      <c r="B28" s="1" t="str">
        <f>IF(K28="","Hide","Show")</f>
        <v>Hide</v>
      </c>
      <c r="C28" s="4" t="s">
        <v>49</v>
      </c>
      <c r="E28" s="12" t="str">
        <f>""</f>
        <v/>
      </c>
      <c r="K28" s="21" t="str">
        <f>""</f>
        <v/>
      </c>
      <c r="L28" s="41" t="str">
        <f>""</f>
        <v/>
      </c>
      <c r="M28" s="5"/>
      <c r="N28" s="41"/>
      <c r="O28" s="4" t="str">
        <f>""</f>
        <v/>
      </c>
      <c r="P28" s="4"/>
      <c r="Q28" s="4" t="str">
        <f>""</f>
        <v/>
      </c>
      <c r="R28" s="4" t="str">
        <f>""</f>
        <v/>
      </c>
      <c r="S28" s="4" t="str">
        <f>""</f>
        <v/>
      </c>
      <c r="T28" s="3" t="str">
        <f>""</f>
        <v/>
      </c>
      <c r="V28" s="3" t="s">
        <v>78</v>
      </c>
      <c r="W28" s="5"/>
      <c r="Y28" s="5" t="str">
        <f>""</f>
        <v/>
      </c>
      <c r="Z28" s="4" t="str">
        <f>""</f>
        <v/>
      </c>
      <c r="AA28" s="4" t="str">
        <f>""</f>
        <v/>
      </c>
      <c r="AB28" s="4" t="str">
        <f>""</f>
        <v/>
      </c>
      <c r="AC28" s="19" t="str">
        <f>""</f>
        <v/>
      </c>
      <c r="AD28" s="4">
        <f>IFERROR(AE28/AB28,0)</f>
        <v>0</v>
      </c>
      <c r="AE28" s="40" t="str">
        <f>""</f>
        <v/>
      </c>
      <c r="AF28" s="40"/>
      <c r="AG28" s="40"/>
      <c r="AH28" s="40"/>
      <c r="AI28" s="17" t="str">
        <f>""</f>
        <v/>
      </c>
      <c r="AJ28" s="17" t="str">
        <f>""</f>
        <v/>
      </c>
      <c r="AK28" s="5" t="str">
        <f>""</f>
        <v/>
      </c>
    </row>
    <row r="29" spans="1:48" hidden="1">
      <c r="B29" s="1" t="str">
        <f>IF(K29="","Hide","Show")</f>
        <v>Hide</v>
      </c>
      <c r="C29" s="4" t="s">
        <v>50</v>
      </c>
      <c r="E29" s="12" t="str">
        <f>""</f>
        <v/>
      </c>
      <c r="K29" s="21" t="str">
        <f>""</f>
        <v/>
      </c>
      <c r="L29" s="41" t="str">
        <f>""</f>
        <v/>
      </c>
      <c r="M29" s="5"/>
      <c r="N29" s="41"/>
      <c r="O29" s="4" t="str">
        <f>""</f>
        <v/>
      </c>
      <c r="P29" s="4"/>
      <c r="Q29" s="4" t="str">
        <f>""</f>
        <v/>
      </c>
      <c r="R29" s="4" t="str">
        <f>""</f>
        <v/>
      </c>
      <c r="S29" s="4" t="str">
        <f>""</f>
        <v/>
      </c>
      <c r="T29" s="3" t="str">
        <f>""</f>
        <v/>
      </c>
      <c r="V29" s="3" t="s">
        <v>78</v>
      </c>
      <c r="W29" s="5"/>
      <c r="Y29" s="5" t="str">
        <f>""</f>
        <v/>
      </c>
      <c r="Z29" s="4" t="str">
        <f>""</f>
        <v/>
      </c>
      <c r="AA29" s="4" t="str">
        <f>""</f>
        <v/>
      </c>
      <c r="AB29" s="4" t="str">
        <f>""</f>
        <v/>
      </c>
      <c r="AC29" s="19" t="str">
        <f>""</f>
        <v/>
      </c>
      <c r="AD29" s="4">
        <f>IFERROR(AE29/AB29,0)</f>
        <v>0</v>
      </c>
      <c r="AE29" s="40" t="str">
        <f>""</f>
        <v/>
      </c>
      <c r="AF29" s="40"/>
      <c r="AG29" s="40"/>
      <c r="AH29" s="40"/>
      <c r="AI29" s="17"/>
      <c r="AJ29" s="17" t="str">
        <f>""</f>
        <v/>
      </c>
      <c r="AK29" s="5" t="str">
        <f>""</f>
        <v/>
      </c>
    </row>
    <row r="30" spans="1:48">
      <c r="AE30" s="40"/>
      <c r="AF30" s="40"/>
      <c r="AG30" s="40"/>
      <c r="AH30" s="40"/>
      <c r="AK30" s="5"/>
    </row>
    <row r="31" spans="1:48">
      <c r="AU31" s="15"/>
    </row>
    <row r="32" spans="1:48">
      <c r="AV32" s="15"/>
    </row>
    <row r="33" spans="49:54">
      <c r="AW33" s="15"/>
    </row>
    <row r="34" spans="49:54">
      <c r="AX34" s="15"/>
    </row>
    <row r="35" spans="49:54">
      <c r="AY35" s="15"/>
    </row>
    <row r="36" spans="49:54">
      <c r="AZ36" s="15"/>
    </row>
    <row r="37" spans="49:54">
      <c r="BA37" s="15"/>
    </row>
    <row r="38" spans="49:54">
      <c r="BB38" s="15"/>
    </row>
  </sheetData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442</v>
      </c>
    </row>
    <row r="4" spans="1:5">
      <c r="A4" s="68" t="s">
        <v>0</v>
      </c>
      <c r="B4" s="68" t="s">
        <v>6</v>
      </c>
      <c r="C4" s="68" t="s">
        <v>443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442</v>
      </c>
    </row>
    <row r="4" spans="1:5">
      <c r="A4" s="68" t="s">
        <v>0</v>
      </c>
      <c r="B4" s="68" t="s">
        <v>6</v>
      </c>
      <c r="C4" s="68" t="s">
        <v>443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384</v>
      </c>
      <c r="V24" s="68" t="s">
        <v>135</v>
      </c>
      <c r="W24" s="68" t="s">
        <v>136</v>
      </c>
      <c r="X24" s="68" t="s">
        <v>385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386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387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388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384</v>
      </c>
      <c r="V24" s="68" t="s">
        <v>135</v>
      </c>
      <c r="W24" s="68" t="s">
        <v>136</v>
      </c>
      <c r="X24" s="68" t="s">
        <v>385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386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387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388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6FF6-F614-4493-A722-10F733CB1E1B}">
  <dimension ref="A1:E15"/>
  <sheetViews>
    <sheetView workbookViewId="0"/>
  </sheetViews>
  <sheetFormatPr defaultRowHeight="15"/>
  <sheetData>
    <row r="1" spans="1:5">
      <c r="A1" s="68" t="s">
        <v>186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442</v>
      </c>
    </row>
    <row r="4" spans="1:5">
      <c r="A4" s="68" t="s">
        <v>0</v>
      </c>
      <c r="B4" s="68" t="s">
        <v>6</v>
      </c>
      <c r="C4" s="68" t="s">
        <v>443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2024-11-05T05:55:57Z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