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8_{EF2CA960-81B4-4B74-AA8E-A829E6DD495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D24" i="2"/>
  <c r="AG24" i="2"/>
  <c r="AH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D25" i="2"/>
  <c r="AG25" i="2"/>
  <c r="AH25" i="2"/>
  <c r="E26" i="2"/>
  <c r="K26" i="2"/>
  <c r="L26" i="2"/>
  <c r="O26" i="2"/>
  <c r="P26" i="2"/>
  <c r="R26" i="2"/>
  <c r="S26" i="2"/>
  <c r="T26" i="2"/>
  <c r="Y26" i="2"/>
  <c r="Z26" i="2"/>
  <c r="AA26" i="2"/>
  <c r="AD26" i="2"/>
  <c r="AG26" i="2"/>
  <c r="AH26" i="2"/>
  <c r="E27" i="2"/>
  <c r="K27" i="2"/>
  <c r="L27" i="2"/>
  <c r="M27" i="2"/>
  <c r="N27" i="2"/>
  <c r="O27" i="2"/>
  <c r="P27" i="2"/>
  <c r="Q27" i="2"/>
  <c r="S27" i="2"/>
  <c r="T27" i="2"/>
  <c r="V27" i="2"/>
  <c r="W27" i="2"/>
  <c r="X27" i="2"/>
  <c r="Y27" i="2"/>
  <c r="Z27" i="2"/>
  <c r="AA27" i="2"/>
  <c r="AB27" i="2"/>
  <c r="E28" i="2"/>
  <c r="K28" i="2"/>
  <c r="L28" i="2"/>
  <c r="M28" i="2"/>
  <c r="N28" i="2"/>
  <c r="O28" i="2"/>
  <c r="P28" i="2"/>
  <c r="Q28" i="2"/>
  <c r="S28" i="2"/>
  <c r="T28" i="2"/>
  <c r="V28" i="2"/>
  <c r="W28" i="2"/>
  <c r="X28" i="2"/>
  <c r="Y28" i="2"/>
  <c r="Z28" i="2"/>
  <c r="AA28" i="2"/>
  <c r="AB28" i="2"/>
  <c r="D5" i="1"/>
  <c r="B25" i="2"/>
  <c r="B8" i="89"/>
  <c r="B7" i="89"/>
  <c r="E15" i="2"/>
  <c r="E12" i="2"/>
  <c r="H6" i="2"/>
  <c r="H5" i="2"/>
  <c r="H4" i="2"/>
  <c r="E2" i="2"/>
  <c r="D30" i="1"/>
  <c r="D29" i="1"/>
  <c r="D14" i="1"/>
  <c r="D13" i="1"/>
  <c r="C13" i="1" s="1"/>
  <c r="E16" i="2" s="1"/>
  <c r="C12" i="1"/>
  <c r="C11" i="1"/>
  <c r="E14" i="2" s="1"/>
  <c r="C10" i="1"/>
  <c r="E13" i="2" s="1"/>
  <c r="C5" i="1"/>
  <c r="C4" i="1"/>
  <c r="C3" i="1"/>
  <c r="C9" i="1" s="1"/>
  <c r="E11" i="2" s="1"/>
  <c r="B26" i="2" l="1"/>
  <c r="D6" i="2"/>
  <c r="I6" i="2"/>
  <c r="I5" i="2"/>
  <c r="D5" i="2"/>
  <c r="D4" i="2"/>
  <c r="E4" i="2" s="1"/>
  <c r="C8" i="1"/>
  <c r="E5" i="2" l="1"/>
  <c r="E6" i="2"/>
  <c r="B27" i="2"/>
  <c r="B24" i="2"/>
  <c r="B28" i="2" l="1"/>
</calcChain>
</file>

<file path=xl/sharedStrings.xml><?xml version="1.0" encoding="utf-8"?>
<sst xmlns="http://schemas.openxmlformats.org/spreadsheetml/2006/main" count="919" uniqueCount="253">
  <si>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</si>
  <si>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</si>
  <si>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</si>
  <si>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</si>
  <si>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</si>
  <si>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</si>
  <si>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</si>
  <si>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</si>
  <si>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</si>
  <si>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</si>
  <si>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</si>
  <si>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</si>
  <si>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</si>
  <si>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</si>
  <si>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</si>
  <si>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</si>
  <si>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</si>
  <si>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</si>
  <si>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</si>
  <si>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</si>
  <si>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</si>
  <si>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</si>
  <si>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</si>
  <si>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</si>
  <si>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</si>
  <si>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</si>
  <si>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</si>
  <si>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</si>
  <si>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</si>
  <si>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</si>
  <si>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</si>
  <si>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</si>
  <si>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</si>
  <si>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</si>
  <si>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</si>
  <si>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</si>
  <si>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</si>
  <si>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</si>
  <si>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</si>
  <si>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</si>
  <si>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</si>
  <si>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</si>
  <si>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</si>
  <si>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</si>
  <si>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</si>
  <si>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</si>
  <si>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</si>
  <si>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</si>
  <si>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</si>
  <si>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</si>
  <si>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</si>
  <si>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</si>
  <si>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</si>
  <si>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</si>
  <si>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</si>
  <si>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</si>
  <si>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</si>
  <si>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</si>
  <si>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</si>
  <si>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</si>
  <si>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</si>
  <si>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</si>
  <si>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</si>
  <si>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</si>
  <si>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</si>
  <si>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</si>
  <si>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</si>
  <si>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</si>
  <si>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</si>
  <si>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</si>
  <si>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</si>
  <si>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</si>
  <si>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</si>
  <si>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</si>
  <si>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</si>
  <si>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</si>
  <si>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</si>
  <si>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</si>
  <si>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</si>
  <si>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</si>
  <si>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</si>
  <si>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</si>
  <si>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</si>
  <si>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</si>
  <si>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</si>
  <si>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</si>
  <si>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</si>
  <si>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</si>
  <si>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</si>
  <si>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</si>
  <si>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</si>
  <si>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</si>
  <si>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</si>
  <si>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</si>
  <si>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</si>
  <si>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</si>
  <si>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</si>
  <si>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</si>
  <si>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</si>
  <si>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</si>
  <si>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</si>
  <si>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</si>
  <si>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</si>
  <si>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</si>
  <si>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</si>
  <si>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</si>
  <si>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</si>
  <si>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</si>
  <si>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</si>
  <si>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</si>
  <si>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</si>
  <si>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</si>
  <si>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</si>
  <si>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</si>
  <si>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</si>
  <si>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</si>
  <si>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</si>
  <si>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</si>
  <si>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</si>
  <si>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</si>
  <si>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</si>
  <si>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</si>
  <si>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</si>
  <si>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</si>
  <si>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</si>
  <si>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</si>
  <si>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</si>
  <si>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</si>
  <si>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</si>
  <si>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</si>
  <si>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</si>
  <si>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</si>
  <si>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</si>
  <si>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</si>
  <si>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</si>
  <si>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</si>
  <si>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</si>
  <si>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</si>
  <si>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</si>
  <si>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</si>
  <si>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</si>
  <si>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</si>
  <si>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</si>
  <si>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</si>
  <si>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</si>
  <si>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</si>
  <si>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</si>
  <si>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</si>
  <si>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</si>
  <si>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</si>
  <si>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</si>
  <si>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</si>
  <si>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</si>
  <si>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</si>
  <si>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</si>
  <si>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</si>
  <si>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</si>
  <si>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</si>
  <si>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</si>
  <si>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</si>
  <si>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</si>
  <si>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</si>
  <si>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</si>
  <si>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</si>
  <si>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</si>
  <si>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</si>
  <si>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</si>
  <si>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</si>
  <si>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</si>
  <si>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</si>
  <si>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</si>
  <si>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</si>
  <si>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</si>
  <si>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</si>
  <si>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</si>
  <si>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</si>
  <si>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</si>
  <si>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</si>
  <si>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</si>
  <si>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</si>
  <si>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</si>
  <si>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</si>
  <si>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</si>
  <si>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</si>
  <si>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</si>
  <si>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</si>
  <si>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</si>
  <si>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</si>
  <si>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</si>
  <si>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</si>
  <si>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</si>
  <si>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</si>
  <si>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</si>
  <si>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</si>
  <si>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</si>
  <si>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</si>
  <si>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</si>
  <si>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</si>
  <si>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</si>
  <si>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</si>
  <si>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</si>
  <si>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</si>
  <si>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</si>
  <si>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</si>
  <si>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</si>
  <si>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</si>
  <si>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</si>
  <si>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</si>
  <si>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</si>
  <si>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</si>
  <si>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</si>
  <si>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</si>
  <si>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</si>
  <si>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</si>
  <si>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</si>
  <si>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</si>
  <si>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</si>
  <si>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</si>
  <si>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</si>
  <si>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</si>
  <si>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</si>
  <si>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</si>
  <si>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</si>
  <si>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</si>
  <si>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</si>
  <si>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</si>
  <si>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</si>
  <si>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</si>
  <si>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</si>
  <si>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</si>
  <si>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</si>
  <si>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</si>
  <si>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</si>
  <si>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</si>
  <si>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="01/09/2024"</t>
  </si>
  <si>
    <t>="30/09/2024"</t>
  </si>
  <si>
    <t>="""UICACS"","""",""SQL="",""2=DOCNUM"",""33036382"",""14=CUSTREF"",""9410265488"",""14=U_CUSTREF"",""9410265488"",""15=DOCDATE"",""3/9/2024"",""15=TAXDATE"",""3/9/2024"",""14=CARDCODE"",""CI1077-SGD"",""14=CARDNAME"",""KK WOMEN'S AND CHILDREN'S HOSPITAL"",""14=ITEMCODE"",""MS7NQ-00301GLP"",""14"&amp;"=ITEMNAME"",""MS SQL SERVER STANDARD CORE SLNG SA 2L"",""10=QUANTITY"",""2.000000"",""14=U_PONO"",""952170"",""15=U_PODATE"",""27/8/2024"",""10=U_TLINTCOS"",""0.000000"",""2=SLPCODE"",""132"",""14=SLPNAME"",""E0001-CS"",""14=MEMO"",""WENDY KUM CHIOU SZE"",""14=CONTACTNAME"",""FINANCE DEPA"&amp;"RTMENT"",""10=LINETOTAL"",""4038.260000"",""14=U_ENR"","""",""14=U_MSENR"",""S7138270"",""14=U_MSPCN"",""B1EFBA40"",""14=ADDRESS2"",""KK WOMEN'S AND CHILDREN'S HOSPITAL_x000D_100 BUKIT TIMAH ROAD,_x000D_CHILDREN'S TOWER, B1_x000D_SINGAPORE 229899_x000D_KANCHANA HOO_x000D_63941604"""</t>
  </si>
  <si>
    <t>="""UICACS"","""",""SQL="",""2=DOCNUM"",""33036416"",""14=CUSTREF"",""4500018164"",""14=U_CUSTREF"",""4500018164"",""15=DOCDATE"",""10/9/2024"",""15=TAXDATE"",""10/9/2024"",""14=CARDCODE"",""CS0200-SGD"",""14=CARDNAME"",""ST ANDREW'S COMMUNITY HOSPITAL"",""14=ITEMCODE"",""MS021-10695GLP"",""14=I"&amp;"TEMNAME"",""MS OFFICE STD 2021 SNGL LTSC"",""10=QUANTITY"",""13.000000"",""14=U_PONO"",""ESU952316"",""15=U_PODATE"",""4/9/2024"",""10=U_TLINTCOS"",""0.000000"",""2=SLPCODE"",""149"",""14=SLPNAME"",""E0001-LMY"",""14=MEMO"",""KEVIN LIN MING YAO"",""14=CONTACTNAME"",""PANGANTING Hermie Ala"&amp;"rilla"",""10=LINETOTAL"",""5321.680000"",""14=U_ENR"","""",""14=U_MSENR"",""S7138270"",""14=U_MSPCN"",""B29CE2A2"",""14=ADDRESS2"",""ST ANDREW'S COMMUNITY HOSPITAL_x000D_8 SIMEI STREET 3 LEVEL 3, ADMINISTRATION  529895_x000D_PANGANTING Hermie Alarilla_x000D_TEL: 6586 8051_x000D_FAX: _x000D_EMAIL: hermie_"&amp;"panganting@samh.org.sg"""</t>
  </si>
  <si>
    <t>=IFERROR(NF($E27,"CONTACTNAME"),"-")</t>
  </si>
  <si>
    <t>=IFERROR(NF($E27,"U_PODATE"),"-")</t>
  </si>
  <si>
    <t>=IFERROR(AC27/W27,0)</t>
  </si>
  <si>
    <t>=IFERROR(NF($E28,"CONTACTNAME"),"-")</t>
  </si>
  <si>
    <t>=IFERROR(NF($E28,"U_PODATE"),"-")</t>
  </si>
  <si>
    <t>=IFERROR(AC28/W28,0)</t>
  </si>
  <si>
    <t>=SUBTOTAL(9,AB24:AB29)</t>
  </si>
  <si>
    <t>=SUBTOTAL(9,AC24:AC29)</t>
  </si>
  <si>
    <t>PERPETUAL LIC</t>
  </si>
  <si>
    <t>NA</t>
  </si>
  <si>
    <t>SA RENEWAL</t>
  </si>
  <si>
    <t>PO RECEIVED ON 27/8/2024. USAGE STARTS 1 WEEK OF SEP 2024</t>
  </si>
  <si>
    <t>31.12.2026</t>
  </si>
  <si>
    <t>01.10.2024</t>
  </si>
  <si>
    <t>UIC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</si>
</sst>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"01/09/2024"</f>
        <v>01/09/2024</v>
      </c>
    </row>
    <row r="4" spans="1:5">
      <c r="A4" s="1" t="s">
        <v>0</v>
      </c>
      <c r="B4" s="4" t="s">
        <v>6</v>
      </c>
      <c r="C4" s="5" t="str">
        <f>"30/09/2024"</f>
        <v>30/09/2024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01/Sep/2024..30/Sep/2024</v>
      </c>
    </row>
    <row r="9" spans="1:5">
      <c r="A9" s="1" t="s">
        <v>9</v>
      </c>
      <c r="C9" s="3" t="str">
        <f>TEXT($C$3,"yyyyMMdd") &amp; ".." &amp; TEXT($C$4,"yyyyMMdd")</f>
        <v>20240901..20240930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5"/>
  <sheetViews>
    <sheetView tabSelected="1" topLeftCell="K19" zoomScale="92" zoomScaleNormal="92" workbookViewId="0">
      <selection activeCell="N37" sqref="N3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5703125" style="4" bestFit="1" customWidth="1"/>
    <col min="17" max="17" width="8.85546875" style="3" bestFit="1" customWidth="1"/>
    <col min="18" max="18" width="12" style="4" bestFit="1" customWidth="1"/>
    <col min="19" max="19" width="37.42578125" style="4" bestFit="1" customWidth="1"/>
    <col min="20" max="20" width="14.7109375" style="4" bestFit="1" customWidth="1"/>
    <col min="21" max="21" width="14.7109375" style="4" customWidth="1"/>
    <col min="22" max="22" width="10.5703125" style="4" bestFit="1" customWidth="1"/>
    <col min="23" max="23" width="10.28515625" style="17" bestFit="1" customWidth="1"/>
    <col min="24" max="24" width="12.7109375" style="4" customWidth="1"/>
    <col min="25" max="25" width="23" style="4" hidden="1" customWidth="1"/>
    <col min="26" max="26" width="10.7109375" style="4" hidden="1" customWidth="1"/>
    <col min="27" max="27" width="23.140625" style="4" bestFit="1" customWidth="1"/>
    <col min="28" max="28" width="10.42578125" style="28" bestFit="1" customWidth="1"/>
    <col min="29" max="29" width="9.28515625" style="4"/>
    <col min="30" max="31" width="9.28515625" style="4" hidden="1" customWidth="1"/>
    <col min="32" max="33" width="11.28515625" style="4" customWidth="1"/>
    <col min="34" max="34" width="18.42578125" style="4" customWidth="1"/>
    <col min="35" max="35" width="13.140625" style="4" customWidth="1"/>
    <col min="36" max="36" width="11.42578125" style="4" customWidth="1"/>
    <col min="37" max="16384" width="9.28515625" style="4"/>
  </cols>
  <sheetData>
    <row r="1" spans="1:31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D1" s="1" t="s">
        <v>7</v>
      </c>
      <c r="AE1" s="1" t="s">
        <v>7</v>
      </c>
    </row>
    <row r="2" spans="1:31" hidden="1">
      <c r="A2" s="1" t="s">
        <v>7</v>
      </c>
      <c r="D2" s="4" t="s">
        <v>18</v>
      </c>
      <c r="E2" s="4" t="str">
        <f>Option!$C$2</f>
        <v>UICACS</v>
      </c>
    </row>
    <row r="3" spans="1:31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1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1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1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1" hidden="1">
      <c r="A7" s="1" t="s">
        <v>7</v>
      </c>
    </row>
    <row r="8" spans="1:31" hidden="1">
      <c r="A8" s="1" t="s">
        <v>7</v>
      </c>
      <c r="K8" s="9"/>
    </row>
    <row r="9" spans="1:31" hidden="1">
      <c r="A9" s="1" t="s">
        <v>7</v>
      </c>
      <c r="K9" s="9"/>
    </row>
    <row r="10" spans="1:31" hidden="1">
      <c r="A10" s="1" t="s">
        <v>7</v>
      </c>
    </row>
    <row r="11" spans="1:31" hidden="1">
      <c r="A11" s="1" t="s">
        <v>7</v>
      </c>
      <c r="C11" s="4" t="s">
        <v>26</v>
      </c>
      <c r="E11" s="4" t="str">
        <f>Option!$C$9</f>
        <v>20240901..20240930</v>
      </c>
      <c r="K11" s="9"/>
    </row>
    <row r="12" spans="1:31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1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1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1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1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0" hidden="1">
      <c r="A17" s="1" t="s">
        <v>7</v>
      </c>
    </row>
    <row r="18" spans="1:40" s="22" customFormat="1" hidden="1">
      <c r="A18" s="22" t="s">
        <v>7</v>
      </c>
      <c r="I18" s="23"/>
      <c r="L18" s="24"/>
      <c r="M18" s="25"/>
      <c r="Q18" s="26"/>
      <c r="W18" s="27"/>
      <c r="AB18" s="29"/>
    </row>
    <row r="20" spans="1:40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40" ht="15.75">
      <c r="K21" s="47" t="s">
        <v>40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1:40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40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252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62</v>
      </c>
      <c r="AD23" s="39" t="s">
        <v>63</v>
      </c>
      <c r="AE23" s="37" t="s">
        <v>64</v>
      </c>
      <c r="AF23" s="37" t="s">
        <v>65</v>
      </c>
      <c r="AG23" s="37" t="s">
        <v>66</v>
      </c>
      <c r="AH23" s="37" t="s">
        <v>67</v>
      </c>
      <c r="AI23" s="37" t="s">
        <v>68</v>
      </c>
      <c r="AJ23" s="37" t="s">
        <v>69</v>
      </c>
      <c r="AK23" s="37" t="s">
        <v>70</v>
      </c>
      <c r="AL23" s="33" t="s">
        <v>71</v>
      </c>
    </row>
    <row r="24" spans="1:40">
      <c r="B24" s="1" t="str">
        <f>IF(K24="","Hide","Show")</f>
        <v>Show</v>
      </c>
      <c r="C24" s="4" t="s">
        <v>43</v>
      </c>
      <c r="E24" s="11" t="str">
        <f>"""UICACS"","""",""SQL="",""2=DOCNUM"",""33036381"",""14=CUSTREF"",""9410265456"",""14=U_CUSTREF"",""9410265456"",""15=DOCDATE"",""3/9/2024"",""15=TAXDATE"",""3/9/2024"",""14=CARDCODE"",""CI1077-SGD"",""14=CARDNAME"",""KK WOMEN'S AND CHILDREN'S HOSPITAL"",""14=ITEMCODE"",""MS7NQ-00301GLP"",""14"&amp;"=ITEMNAME"",""MS SQL SERVER STANDARD CORE SLNG SA 2L"",""10=QUANTITY"",""2.000000"",""14=U_PONO"",""952164"",""15=U_PODATE"",""27/8/2024"",""10=U_TLINTCOS"",""0.000000"",""2=SLPCODE"",""132"",""14=SLPNAME"",""E0001-CS"",""14=MEMO"",""WENDY KUM CHIOU SZE"",""14=CONTACTNAME"",""FINANCE DEPA"&amp;"RTMENT"",""10=LINETOTAL"",""4038.260000"",""14=U_ENR"","""",""14=U_MSENR"",""S7138270"",""14=U_MSPCN"",""B1EFBA40"",""14=ADDRESS2"",""KK WOMEN'S AND CHILDREN'S HOSPITAL PTE LTD_x000D_100 BUKIT TIMAH ROAD_x000D_CHILDREN'S TOWER, B1, DPLM_x000D_SINGAPORE 229899_x000D_POH SHERRY_x000D_63945049"""</f>
        <v>"UICACS","","SQL=","2=DOCNUM","33036381","14=CUSTREF","9410265456","14=U_CUSTREF","9410265456","15=DOCDATE","3/9/2024","15=TAXDATE","3/9/2024","14=CARDCODE","CI1077-SGD","14=CARDNAME","KK WOMEN'S AND CHILDREN'S HOSPITAL","14=ITEMCODE","MS7NQ-00301GLP","14=ITEMNAME","MS SQL SERVER STANDARD CORE SLNG SA 2L","10=QUANTITY","2.000000","14=U_PONO","952164","15=U_PODATE","27/8/2024","10=U_TLINTCOS","0.000000","2=SLPCODE","132","14=SLPNAME","E0001-CS","14=MEMO","WENDY KUM CHIOU SZE","14=CONTACTNAME","FINANCE DEPARTMENT","10=LINETOTAL","4038.260000","14=U_ENR","","14=U_MSENR","S7138270","14=U_MSPCN","B1EFBA40","14=ADDRESS2","KK WOMEN'S AND CHILDREN'S HOSPITAL PTE LTD_x000D_100 BUKIT TIMAH ROAD_x000D_CHILDREN'S TOWER, B1, DPLM_x000D_SINGAPORE 229899_x000D_POH SHERRY_x000D_63945049"</v>
      </c>
      <c r="K24" s="19">
        <f>MONTH(N24)</f>
        <v>9</v>
      </c>
      <c r="L24" s="19">
        <f>YEAR(N24)</f>
        <v>2024</v>
      </c>
      <c r="M24" s="4">
        <v>33036381</v>
      </c>
      <c r="N24" s="30">
        <v>45538</v>
      </c>
      <c r="O24" s="19" t="str">
        <f>"S7138270"</f>
        <v>S7138270</v>
      </c>
      <c r="P24" s="19" t="str">
        <f>"B1EFBA40"</f>
        <v>B1EFBA40</v>
      </c>
      <c r="Q24" s="19"/>
      <c r="R24" s="19" t="str">
        <f>"CI1077-SGD"</f>
        <v>CI1077-SGD</v>
      </c>
      <c r="S24" s="4" t="str">
        <f>"KK WOMEN'S AND CHILDREN'S HOSPITAL"</f>
        <v>KK WOMEN'S AND CHILDREN'S HOSPITAL</v>
      </c>
      <c r="T24" s="19" t="str">
        <f>"9410265456"</f>
        <v>9410265456</v>
      </c>
      <c r="U24" s="40" t="str">
        <f>"952164"</f>
        <v>952164</v>
      </c>
      <c r="V24" s="40">
        <v>45533</v>
      </c>
      <c r="W24" s="40">
        <v>45538</v>
      </c>
      <c r="X24" s="41">
        <f>SUM(N24-V24)</f>
        <v>5</v>
      </c>
      <c r="Y24" s="42" t="str">
        <f>"MS7NQ-00301GLP"</f>
        <v>MS7NQ-00301GLP</v>
      </c>
      <c r="Z24" s="42" t="str">
        <f>"MS SQL SERVER STANDARD CORE SLNG SA 2L"</f>
        <v>MS SQL SERVER STANDARD CORE SLNG SA 2L</v>
      </c>
      <c r="AA24" s="42" t="str">
        <f>"WENDY KUM CHIOU SZE"</f>
        <v>WENDY KUM CHIOU SZE</v>
      </c>
      <c r="AB24" s="41">
        <v>2</v>
      </c>
      <c r="AC24" s="30" t="s">
        <v>72</v>
      </c>
      <c r="AD24" s="43" t="str">
        <f>"KK WOMEN'S AND CHILDREN'S HOSPITAL PTE LTD_x000D_100 BUKIT TIMAH ROAD_x000D_CHILDREN'S TOWER, B1, DPLM_x000D_SINGAPORE 229899_x000D_POH SHERRY_x000D_63945049"</f>
        <v>KK WOMEN'S AND CHILDREN'S HOSPITAL PTE LTD_x000D_100 BUKIT TIMAH ROAD_x000D_CHILDREN'S TOWER, B1, DPLM_x000D_SINGAPORE 229899_x000D_POH SHERRY_x000D_63945049</v>
      </c>
      <c r="AE24" s="44" t="s">
        <v>73</v>
      </c>
      <c r="AF24" s="44" t="s">
        <v>74</v>
      </c>
      <c r="AG24" s="3" t="str">
        <f>"MS7NQ-00301GLP"</f>
        <v>MS7NQ-00301GLP</v>
      </c>
      <c r="AH24" s="3" t="str">
        <f>"MS SQL SERVER STANDARD CORE SLNG SA 2L"</f>
        <v>MS SQL SERVER STANDARD CORE SLNG SA 2L</v>
      </c>
      <c r="AI24" s="19" t="s">
        <v>248</v>
      </c>
      <c r="AJ24" s="19" t="s">
        <v>251</v>
      </c>
      <c r="AK24" s="19" t="s">
        <v>250</v>
      </c>
      <c r="AL24" s="19" t="s">
        <v>249</v>
      </c>
    </row>
    <row r="25" spans="1:40">
      <c r="A25" s="1" t="s">
        <v>166</v>
      </c>
      <c r="B25" s="1" t="str">
        <f t="shared" ref="B25:B26" si="0">IF(K25="","Hide","Show")</f>
        <v>Show</v>
      </c>
      <c r="C25" s="4" t="s">
        <v>43</v>
      </c>
      <c r="E25" s="11" t="str">
        <f>"""UICACS"","""",""SQL="",""2=DOCNUM"",""33036382"",""14=CUSTREF"",""9410265488"",""14=U_CUSTREF"",""9410265488"",""15=DOCDATE"",""3/9/2024"",""15=TAXDATE"",""3/9/2024"",""14=CARDCODE"",""CI1077-SGD"",""14=CARDNAME"",""KK WOMEN'S AND CHILDREN'S HOSPITAL"",""14=ITEMCODE"",""MS7NQ-00301GLP"",""14"&amp;"=ITEMNAME"",""MS SQL SERVER STANDARD CORE SLNG SA 2L"",""10=QUANTITY"",""2.000000"",""14=U_PONO"",""952170"",""15=U_PODATE"",""27/8/2024"",""10=U_TLINTCOS"",""0.000000"",""2=SLPCODE"",""132"",""14=SLPNAME"",""E0001-CS"",""14=MEMO"",""WENDY KUM CHIOU SZE"",""14=CONTACTNAME"",""FINANCE DEPA"&amp;"RTMENT"",""10=LINETOTAL"",""4038.260000"",""14=U_ENR"","""",""14=U_MSENR"",""S7138270"",""14=U_MSPCN"",""B1EFBA40"",""14=ADDRESS2"",""KK WOMEN'S AND CHILDREN'S HOSPITAL_x000D_100 BUKIT TIMAH ROAD,_x000D_CHILDREN'S TOWER, B1_x000D_SINGAPORE 229899_x000D_KANCHANA HOO_x000D_63941604"""</f>
        <v>"UICACS","","SQL=","2=DOCNUM","33036382","14=CUSTREF","9410265488","14=U_CUSTREF","9410265488","15=DOCDATE","3/9/2024","15=TAXDATE","3/9/2024","14=CARDCODE","CI1077-SGD","14=CARDNAME","KK WOMEN'S AND CHILDREN'S HOSPITAL","14=ITEMCODE","MS7NQ-00301GLP","14=ITEMNAME","MS SQL SERVER STANDARD CORE SLNG SA 2L","10=QUANTITY","2.000000","14=U_PONO","952170","15=U_PODATE","27/8/2024","10=U_TLINTCOS","0.000000","2=SLPCODE","132","14=SLPNAME","E0001-CS","14=MEMO","WENDY KUM CHIOU SZE","14=CONTACTNAME","FINANCE DEPARTMENT","10=LINETOTAL","4038.260000","14=U_ENR","","14=U_MSENR","S7138270","14=U_MSPCN","B1EFBA40","14=ADDRESS2","KK WOMEN'S AND CHILDREN'S HOSPITAL_x000D_100 BUKIT TIMAH ROAD,_x000D_CHILDREN'S TOWER, B1_x000D_SINGAPORE 229899_x000D_KANCHANA HOO_x000D_63941604"</v>
      </c>
      <c r="K25" s="19">
        <f>MONTH(N25)</f>
        <v>9</v>
      </c>
      <c r="L25" s="19">
        <f>YEAR(N25)</f>
        <v>2024</v>
      </c>
      <c r="M25" s="4">
        <v>33036382</v>
      </c>
      <c r="N25" s="30">
        <v>45538</v>
      </c>
      <c r="O25" s="19" t="str">
        <f>"S7138270"</f>
        <v>S7138270</v>
      </c>
      <c r="P25" s="19" t="str">
        <f>"B1EFBA40"</f>
        <v>B1EFBA40</v>
      </c>
      <c r="Q25" s="19"/>
      <c r="R25" s="19" t="str">
        <f>"CI1077-SGD"</f>
        <v>CI1077-SGD</v>
      </c>
      <c r="S25" s="4" t="str">
        <f>"KK WOMEN'S AND CHILDREN'S HOSPITAL"</f>
        <v>KK WOMEN'S AND CHILDREN'S HOSPITAL</v>
      </c>
      <c r="T25" s="19" t="str">
        <f>"9410265488"</f>
        <v>9410265488</v>
      </c>
      <c r="U25" s="40" t="str">
        <f>"952170"</f>
        <v>952170</v>
      </c>
      <c r="V25" s="40">
        <v>45533</v>
      </c>
      <c r="W25" s="40">
        <v>45538</v>
      </c>
      <c r="X25" s="41">
        <f>SUM(N25-V25)</f>
        <v>5</v>
      </c>
      <c r="Y25" s="42" t="str">
        <f>"MS7NQ-00301GLP"</f>
        <v>MS7NQ-00301GLP</v>
      </c>
      <c r="Z25" s="42" t="str">
        <f>"MS SQL SERVER STANDARD CORE SLNG SA 2L"</f>
        <v>MS SQL SERVER STANDARD CORE SLNG SA 2L</v>
      </c>
      <c r="AA25" s="42" t="str">
        <f>"WENDY KUM CHIOU SZE"</f>
        <v>WENDY KUM CHIOU SZE</v>
      </c>
      <c r="AB25" s="41">
        <v>2</v>
      </c>
      <c r="AC25" s="30" t="s">
        <v>72</v>
      </c>
      <c r="AD25" s="43" t="str">
        <f>"KK WOMEN'S AND CHILDREN'S HOSPITAL_x000D_100 BUKIT TIMAH ROAD,_x000D_CHILDREN'S TOWER, B1_x000D_SINGAPORE 229899_x000D_KANCHANA HOO_x000D_63941604"</f>
        <v>KK WOMEN'S AND CHILDREN'S HOSPITAL_x000D_100 BUKIT TIMAH ROAD,_x000D_CHILDREN'S TOWER, B1_x000D_SINGAPORE 229899_x000D_KANCHANA HOO_x000D_63941604</v>
      </c>
      <c r="AE25" s="44" t="s">
        <v>73</v>
      </c>
      <c r="AF25" s="44" t="s">
        <v>74</v>
      </c>
      <c r="AG25" s="3" t="str">
        <f>"MS7NQ-00301GLP"</f>
        <v>MS7NQ-00301GLP</v>
      </c>
      <c r="AH25" s="3" t="str">
        <f>"MS SQL SERVER STANDARD CORE SLNG SA 2L"</f>
        <v>MS SQL SERVER STANDARD CORE SLNG SA 2L</v>
      </c>
      <c r="AI25" s="19" t="s">
        <v>248</v>
      </c>
      <c r="AJ25" s="19" t="s">
        <v>251</v>
      </c>
      <c r="AK25" s="19" t="s">
        <v>250</v>
      </c>
      <c r="AL25" s="19" t="s">
        <v>249</v>
      </c>
    </row>
    <row r="26" spans="1:40">
      <c r="A26" s="1" t="s">
        <v>166</v>
      </c>
      <c r="B26" s="1" t="str">
        <f t="shared" si="0"/>
        <v>Show</v>
      </c>
      <c r="C26" s="4" t="s">
        <v>43</v>
      </c>
      <c r="E26" s="11" t="str">
        <f>"""UICACS"","""",""SQL="",""2=DOCNUM"",""33036416"",""14=CUSTREF"",""4500018164"",""14=U_CUSTREF"",""4500018164"",""15=DOCDATE"",""10/9/2024"",""15=TAXDATE"",""10/9/2024"",""14=CARDCODE"",""CS0200-SGD"",""14=CARDNAME"",""ST ANDREW'S COMMUNITY HOSPITAL"",""14=ITEMCODE"",""MS021-10695GLP"",""14=I"&amp;"TEMNAME"",""MS OFFICE STD 2021 SNGL LTSC"",""10=QUANTITY"",""13.000000"",""14=U_PONO"",""ESU952316"",""15=U_PODATE"",""4/9/2024"",""10=U_TLINTCOS"",""0.000000"",""2=SLPCODE"",""149"",""14=SLPNAME"",""E0001-LMY"",""14=MEMO"",""KEVIN LIN MING YAO"",""14=CONTACTNAME"",""PANGANTING Hermie Ala"&amp;"rilla"",""10=LINETOTAL"",""5321.680000"",""14=U_ENR"","""",""14=U_MSENR"",""S7138270"",""14=U_MSPCN"",""B29CE2A2"",""14=ADDRESS2"",""ST ANDREW'S COMMUNITY HOSPITAL_x000D_8 SIMEI STREET 3 LEVEL 3, ADMINISTRATION  529895_x000D_PANGANTING Hermie Alarilla_x000D_TEL: 6586 8051_x000D_FAX: _x000D_EMAIL: hermie_"&amp;"panganting@samh.org.sg"""</f>
        <v>"UICACS","","SQL=","2=DOCNUM","33036416","14=CUSTREF","4500018164","14=U_CUSTREF","4500018164","15=DOCDATE","10/9/2024","15=TAXDATE","10/9/2024","14=CARDCODE","CS0200-SGD","14=CARDNAME","ST ANDREW'S COMMUNITY HOSPITAL","14=ITEMCODE","MS021-10695GLP","14=ITEMNAME","MS OFFICE STD 2021 SNGL LTSC","10=QUANTITY","13.000000","14=U_PONO","ESU952316","15=U_PODATE","4/9/2024","10=U_TLINTCOS","0.000000","2=SLPCODE","149","14=SLPNAME","E0001-LMY","14=MEMO","KEVIN LIN MING YAO","14=CONTACTNAME","PANGANTING Hermie Alarilla","10=LINETOTAL","5321.680000","14=U_ENR","","14=U_MSENR","S7138270","14=U_MSPCN","B29CE2A2","14=ADDRESS2","ST ANDREW'S COMMUNITY HOSPITAL_x000D_8 SIMEI STREET 3 LEVEL 3, ADMINISTRATION  529895_x000D_PANGANTING Hermie Alarilla_x000D_TEL: 6586 8051_x000D_FAX: _x000D_EMAIL: hermie_panganting@samh.org.sg"</v>
      </c>
      <c r="K26" s="19">
        <f>MONTH(N26)</f>
        <v>9</v>
      </c>
      <c r="L26" s="19">
        <f>YEAR(N26)</f>
        <v>2024</v>
      </c>
      <c r="M26" s="4">
        <v>33036416</v>
      </c>
      <c r="N26" s="30">
        <v>45545</v>
      </c>
      <c r="O26" s="19" t="str">
        <f>"S7138270"</f>
        <v>S7138270</v>
      </c>
      <c r="P26" s="19" t="str">
        <f>"B29CE2A2"</f>
        <v>B29CE2A2</v>
      </c>
      <c r="Q26" s="19"/>
      <c r="R26" s="19" t="str">
        <f>"CS0200-SGD"</f>
        <v>CS0200-SGD</v>
      </c>
      <c r="S26" s="4" t="str">
        <f>"ST ANDREW'S COMMUNITY HOSPITAL"</f>
        <v>ST ANDREW'S COMMUNITY HOSPITAL</v>
      </c>
      <c r="T26" s="19" t="str">
        <f>"4500018164"</f>
        <v>4500018164</v>
      </c>
      <c r="U26" s="41">
        <v>952316</v>
      </c>
      <c r="V26" s="40">
        <v>45539</v>
      </c>
      <c r="W26" s="40">
        <v>45539</v>
      </c>
      <c r="X26" s="41">
        <v>0</v>
      </c>
      <c r="Y26" s="42" t="str">
        <f>"MS021-10695GLP"</f>
        <v>MS021-10695GLP</v>
      </c>
      <c r="Z26" s="42" t="str">
        <f>"MS OFFICE STD 2021 SNGL LTSC"</f>
        <v>MS OFFICE STD 2021 SNGL LTSC</v>
      </c>
      <c r="AA26" s="42" t="str">
        <f>"KEVIN LIN MING YAO"</f>
        <v>KEVIN LIN MING YAO</v>
      </c>
      <c r="AB26" s="41">
        <v>13</v>
      </c>
      <c r="AC26" s="30" t="s">
        <v>72</v>
      </c>
      <c r="AD26" s="43" t="str">
        <f>"ST ANDREW'S COMMUNITY HOSPITAL_x000D_8 SIMEI STREET 3 LEVEL 3, ADMINISTRATION  529895_x000D_PANGANTING Hermie Alarilla_x000D_TEL: 6586 8051_x000D_FAX: _x000D_EMAIL: hermie_panganting@samh.org.sg"</f>
        <v>ST ANDREW'S COMMUNITY HOSPITAL_x000D_8 SIMEI STREET 3 LEVEL 3, ADMINISTRATION  529895_x000D_PANGANTING Hermie Alarilla_x000D_TEL: 6586 8051_x000D_FAX: _x000D_EMAIL: hermie_panganting@samh.org.sg</v>
      </c>
      <c r="AE26" s="44" t="s">
        <v>73</v>
      </c>
      <c r="AF26" s="44" t="s">
        <v>74</v>
      </c>
      <c r="AG26" s="3" t="str">
        <f>"MS021-10695GLP"</f>
        <v>MS021-10695GLP</v>
      </c>
      <c r="AH26" s="3" t="str">
        <f>"MS OFFICE STD 2021 SNGL LTSC"</f>
        <v>MS OFFICE STD 2021 SNGL LTSC</v>
      </c>
      <c r="AI26" s="19" t="s">
        <v>247</v>
      </c>
      <c r="AJ26" s="19" t="s">
        <v>247</v>
      </c>
      <c r="AK26" s="19" t="s">
        <v>247</v>
      </c>
      <c r="AL26" s="19" t="s">
        <v>246</v>
      </c>
    </row>
    <row r="27" spans="1:40" hidden="1">
      <c r="B27" s="1" t="str">
        <f>IF(K27="","Hide","Show")</f>
        <v>Hide</v>
      </c>
      <c r="C27" s="4" t="s">
        <v>44</v>
      </c>
      <c r="E27" s="11" t="str">
        <f>""</f>
        <v/>
      </c>
      <c r="K27" s="4" t="str">
        <f>""</f>
        <v/>
      </c>
      <c r="L27" s="30" t="str">
        <f>""</f>
        <v/>
      </c>
      <c r="M27" s="4" t="str">
        <f>""</f>
        <v/>
      </c>
      <c r="N27" s="4" t="str">
        <f>""</f>
        <v/>
      </c>
      <c r="O27" s="4" t="str">
        <f>""</f>
        <v/>
      </c>
      <c r="P27" s="4" t="str">
        <f>""</f>
        <v/>
      </c>
      <c r="Q27" s="3" t="str">
        <f>""</f>
        <v/>
      </c>
      <c r="R27" s="5"/>
      <c r="S27" s="4" t="str">
        <f>""</f>
        <v/>
      </c>
      <c r="T27" s="4" t="str">
        <f>""</f>
        <v/>
      </c>
      <c r="V27" s="4" t="str">
        <f>""</f>
        <v/>
      </c>
      <c r="W27" s="17" t="str">
        <f>""</f>
        <v/>
      </c>
      <c r="X27" s="4" t="str">
        <f>""</f>
        <v/>
      </c>
      <c r="Y27" s="16" t="str">
        <f>""</f>
        <v/>
      </c>
      <c r="Z27" s="5" t="str">
        <f>""</f>
        <v/>
      </c>
      <c r="AA27" s="4" t="str">
        <f>""</f>
        <v/>
      </c>
      <c r="AB27" s="44">
        <f>IFERROR(#REF!/W27,0)</f>
        <v>0</v>
      </c>
    </row>
    <row r="28" spans="1:40" hidden="1">
      <c r="B28" s="1" t="str">
        <f>IF(K28="","Hide","Show")</f>
        <v>Hide</v>
      </c>
      <c r="C28" s="4" t="s">
        <v>45</v>
      </c>
      <c r="E28" s="11" t="str">
        <f>""</f>
        <v/>
      </c>
      <c r="K28" s="4" t="str">
        <f>""</f>
        <v/>
      </c>
      <c r="L28" s="30" t="str">
        <f>""</f>
        <v/>
      </c>
      <c r="M28" s="4" t="str">
        <f>""</f>
        <v/>
      </c>
      <c r="N28" s="4" t="str">
        <f>""</f>
        <v/>
      </c>
      <c r="O28" s="4" t="str">
        <f>""</f>
        <v/>
      </c>
      <c r="P28" s="4" t="str">
        <f>""</f>
        <v/>
      </c>
      <c r="Q28" s="3" t="str">
        <f>""</f>
        <v/>
      </c>
      <c r="R28" s="5"/>
      <c r="S28" s="4" t="str">
        <f>""</f>
        <v/>
      </c>
      <c r="T28" s="4" t="str">
        <f>""</f>
        <v/>
      </c>
      <c r="V28" s="4" t="str">
        <f>""</f>
        <v/>
      </c>
      <c r="W28" s="17" t="str">
        <f>""</f>
        <v/>
      </c>
      <c r="X28" s="4" t="str">
        <f>""</f>
        <v/>
      </c>
      <c r="Y28" s="16" t="str">
        <f>""</f>
        <v/>
      </c>
      <c r="Z28" s="5" t="str">
        <f>""</f>
        <v/>
      </c>
      <c r="AA28" s="4" t="str">
        <f>""</f>
        <v/>
      </c>
      <c r="AB28" s="44">
        <f>IFERROR(#REF!/W28,0)</f>
        <v>0</v>
      </c>
    </row>
    <row r="29" spans="1:40">
      <c r="AB29" s="31"/>
    </row>
    <row r="30" spans="1:40">
      <c r="AF30" s="14"/>
    </row>
    <row r="31" spans="1:40">
      <c r="AM31" s="14"/>
    </row>
    <row r="32" spans="1:40">
      <c r="AN32" s="14"/>
    </row>
    <row r="33" spans="41:43">
      <c r="AO33" s="14"/>
    </row>
    <row r="34" spans="41:43">
      <c r="AP34" s="14"/>
    </row>
    <row r="35" spans="41:43">
      <c r="AQ35" s="14"/>
    </row>
  </sheetData>
  <sortState xmlns:xlrd2="http://schemas.microsoft.com/office/spreadsheetml/2017/richdata2" ref="K24:AB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5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6" t="s">
        <v>87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234</v>
      </c>
    </row>
    <row r="4" spans="1:5">
      <c r="A4" s="46" t="s">
        <v>0</v>
      </c>
      <c r="B4" s="46" t="s">
        <v>6</v>
      </c>
      <c r="C4" s="46" t="s">
        <v>235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6" t="s">
        <v>87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234</v>
      </c>
    </row>
    <row r="4" spans="1:5">
      <c r="A4" s="46" t="s">
        <v>0</v>
      </c>
      <c r="B4" s="46" t="s">
        <v>6</v>
      </c>
      <c r="C4" s="46" t="s">
        <v>235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6" t="s">
        <v>165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223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224</v>
      </c>
      <c r="V24" s="46" t="s">
        <v>115</v>
      </c>
      <c r="W24" s="46" t="s">
        <v>116</v>
      </c>
      <c r="X24" s="46" t="s">
        <v>225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226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B25" s="46" t="s">
        <v>130</v>
      </c>
      <c r="C25" s="46" t="s">
        <v>44</v>
      </c>
      <c r="E25" s="46" t="s">
        <v>131</v>
      </c>
      <c r="K25" s="46" t="s">
        <v>132</v>
      </c>
      <c r="L25" s="46" t="s">
        <v>133</v>
      </c>
      <c r="M25" s="46" t="s">
        <v>134</v>
      </c>
      <c r="N25" s="46" t="s">
        <v>135</v>
      </c>
      <c r="O25" s="46" t="s">
        <v>136</v>
      </c>
      <c r="P25" s="46" t="s">
        <v>137</v>
      </c>
      <c r="Q25" s="46" t="s">
        <v>138</v>
      </c>
      <c r="S25" s="46" t="s">
        <v>137</v>
      </c>
      <c r="T25" s="46" t="s">
        <v>139</v>
      </c>
      <c r="V25" s="46" t="s">
        <v>140</v>
      </c>
      <c r="W25" s="46" t="s">
        <v>141</v>
      </c>
      <c r="X25" s="46" t="s">
        <v>142</v>
      </c>
      <c r="Y25" s="46" t="s">
        <v>143</v>
      </c>
      <c r="Z25" s="46" t="s">
        <v>144</v>
      </c>
      <c r="AA25" s="46" t="s">
        <v>145</v>
      </c>
      <c r="AB25" s="46" t="s">
        <v>227</v>
      </c>
      <c r="AC25" s="46" t="s">
        <v>146</v>
      </c>
    </row>
    <row r="26" spans="1:42">
      <c r="B26" s="46" t="s">
        <v>147</v>
      </c>
      <c r="C26" s="46" t="s">
        <v>45</v>
      </c>
      <c r="E26" s="46" t="s">
        <v>148</v>
      </c>
      <c r="K26" s="46" t="s">
        <v>149</v>
      </c>
      <c r="L26" s="46" t="s">
        <v>150</v>
      </c>
      <c r="M26" s="46" t="s">
        <v>151</v>
      </c>
      <c r="N26" s="46" t="s">
        <v>152</v>
      </c>
      <c r="O26" s="46" t="s">
        <v>153</v>
      </c>
      <c r="P26" s="46" t="s">
        <v>154</v>
      </c>
      <c r="Q26" s="46" t="s">
        <v>155</v>
      </c>
      <c r="S26" s="46" t="s">
        <v>154</v>
      </c>
      <c r="T26" s="46" t="s">
        <v>156</v>
      </c>
      <c r="V26" s="46" t="s">
        <v>157</v>
      </c>
      <c r="W26" s="46" t="s">
        <v>158</v>
      </c>
      <c r="X26" s="46" t="s">
        <v>159</v>
      </c>
      <c r="Y26" s="46" t="s">
        <v>160</v>
      </c>
      <c r="Z26" s="46" t="s">
        <v>161</v>
      </c>
      <c r="AA26" s="46" t="s">
        <v>162</v>
      </c>
      <c r="AB26" s="46" t="s">
        <v>228</v>
      </c>
      <c r="AC26" s="46" t="s">
        <v>163</v>
      </c>
    </row>
    <row r="28" spans="1:42">
      <c r="AB28" s="46" t="s">
        <v>164</v>
      </c>
      <c r="AC28" s="46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6" t="s">
        <v>165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223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224</v>
      </c>
      <c r="V24" s="46" t="s">
        <v>115</v>
      </c>
      <c r="W24" s="46" t="s">
        <v>116</v>
      </c>
      <c r="X24" s="46" t="s">
        <v>225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226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B25" s="46" t="s">
        <v>130</v>
      </c>
      <c r="C25" s="46" t="s">
        <v>44</v>
      </c>
      <c r="E25" s="46" t="s">
        <v>131</v>
      </c>
      <c r="K25" s="46" t="s">
        <v>132</v>
      </c>
      <c r="L25" s="46" t="s">
        <v>133</v>
      </c>
      <c r="M25" s="46" t="s">
        <v>134</v>
      </c>
      <c r="N25" s="46" t="s">
        <v>135</v>
      </c>
      <c r="O25" s="46" t="s">
        <v>136</v>
      </c>
      <c r="P25" s="46" t="s">
        <v>137</v>
      </c>
      <c r="Q25" s="46" t="s">
        <v>138</v>
      </c>
      <c r="S25" s="46" t="s">
        <v>137</v>
      </c>
      <c r="T25" s="46" t="s">
        <v>139</v>
      </c>
      <c r="V25" s="46" t="s">
        <v>140</v>
      </c>
      <c r="W25" s="46" t="s">
        <v>141</v>
      </c>
      <c r="X25" s="46" t="s">
        <v>142</v>
      </c>
      <c r="Y25" s="46" t="s">
        <v>143</v>
      </c>
      <c r="Z25" s="46" t="s">
        <v>144</v>
      </c>
      <c r="AA25" s="46" t="s">
        <v>145</v>
      </c>
      <c r="AB25" s="46" t="s">
        <v>227</v>
      </c>
      <c r="AC25" s="46" t="s">
        <v>146</v>
      </c>
    </row>
    <row r="26" spans="1:42">
      <c r="B26" s="46" t="s">
        <v>147</v>
      </c>
      <c r="C26" s="46" t="s">
        <v>45</v>
      </c>
      <c r="E26" s="46" t="s">
        <v>148</v>
      </c>
      <c r="K26" s="46" t="s">
        <v>149</v>
      </c>
      <c r="L26" s="46" t="s">
        <v>150</v>
      </c>
      <c r="M26" s="46" t="s">
        <v>151</v>
      </c>
      <c r="N26" s="46" t="s">
        <v>152</v>
      </c>
      <c r="O26" s="46" t="s">
        <v>153</v>
      </c>
      <c r="P26" s="46" t="s">
        <v>154</v>
      </c>
      <c r="Q26" s="46" t="s">
        <v>155</v>
      </c>
      <c r="S26" s="46" t="s">
        <v>154</v>
      </c>
      <c r="T26" s="46" t="s">
        <v>156</v>
      </c>
      <c r="V26" s="46" t="s">
        <v>157</v>
      </c>
      <c r="W26" s="46" t="s">
        <v>158</v>
      </c>
      <c r="X26" s="46" t="s">
        <v>159</v>
      </c>
      <c r="Y26" s="46" t="s">
        <v>160</v>
      </c>
      <c r="Z26" s="46" t="s">
        <v>161</v>
      </c>
      <c r="AA26" s="46" t="s">
        <v>162</v>
      </c>
      <c r="AB26" s="46" t="s">
        <v>228</v>
      </c>
      <c r="AC26" s="46" t="s">
        <v>163</v>
      </c>
    </row>
    <row r="28" spans="1:42">
      <c r="AB28" s="46" t="s">
        <v>164</v>
      </c>
      <c r="AC28" s="46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3181-580F-4AAA-B349-5ECA3F1B686F}">
  <dimension ref="A1:E30"/>
  <sheetViews>
    <sheetView workbookViewId="0"/>
  </sheetViews>
  <sheetFormatPr defaultRowHeight="15"/>
  <sheetData>
    <row r="1" spans="1:5">
      <c r="A1" s="46" t="s">
        <v>168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234</v>
      </c>
    </row>
    <row r="4" spans="1:5">
      <c r="A4" s="46" t="s">
        <v>0</v>
      </c>
      <c r="B4" s="46" t="s">
        <v>6</v>
      </c>
      <c r="C4" s="46" t="s">
        <v>235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DAE6-E608-4703-8B4E-5384CD7CC2DD}">
  <dimension ref="A1:AP30"/>
  <sheetViews>
    <sheetView workbookViewId="0"/>
  </sheetViews>
  <sheetFormatPr defaultRowHeight="15"/>
  <sheetData>
    <row r="1" spans="1:35">
      <c r="A1" s="46" t="s">
        <v>222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223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224</v>
      </c>
      <c r="V24" s="46" t="s">
        <v>115</v>
      </c>
      <c r="W24" s="46" t="s">
        <v>116</v>
      </c>
      <c r="X24" s="46" t="s">
        <v>225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226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A25" s="46" t="s">
        <v>166</v>
      </c>
      <c r="B25" s="46" t="s">
        <v>130</v>
      </c>
      <c r="C25" s="46" t="s">
        <v>43</v>
      </c>
      <c r="E25" s="46" t="s">
        <v>236</v>
      </c>
      <c r="K25" s="46" t="s">
        <v>170</v>
      </c>
      <c r="L25" s="46" t="s">
        <v>171</v>
      </c>
      <c r="M25" s="46" t="s">
        <v>132</v>
      </c>
      <c r="N25" s="46" t="s">
        <v>133</v>
      </c>
      <c r="O25" s="46" t="s">
        <v>134</v>
      </c>
      <c r="P25" s="46" t="s">
        <v>172</v>
      </c>
      <c r="R25" s="46" t="s">
        <v>135</v>
      </c>
      <c r="S25" s="46" t="s">
        <v>136</v>
      </c>
      <c r="T25" s="46" t="s">
        <v>138</v>
      </c>
      <c r="U25" s="46" t="s">
        <v>145</v>
      </c>
      <c r="V25" s="46" t="s">
        <v>173</v>
      </c>
      <c r="W25" s="46" t="s">
        <v>174</v>
      </c>
      <c r="X25" s="46" t="s">
        <v>230</v>
      </c>
      <c r="Y25" s="46" t="s">
        <v>137</v>
      </c>
      <c r="Z25" s="46" t="s">
        <v>139</v>
      </c>
      <c r="AA25" s="46" t="s">
        <v>140</v>
      </c>
      <c r="AB25" s="46" t="s">
        <v>141</v>
      </c>
      <c r="AC25" s="46" t="s">
        <v>231</v>
      </c>
      <c r="AD25" s="46" t="s">
        <v>146</v>
      </c>
      <c r="AE25" s="46" t="s">
        <v>175</v>
      </c>
      <c r="AF25" s="46" t="s">
        <v>146</v>
      </c>
      <c r="AG25" s="46" t="s">
        <v>72</v>
      </c>
      <c r="AH25" s="46" t="s">
        <v>143</v>
      </c>
      <c r="AI25" s="46" t="s">
        <v>73</v>
      </c>
      <c r="AJ25" s="46" t="s">
        <v>74</v>
      </c>
      <c r="AK25" s="46" t="s">
        <v>176</v>
      </c>
      <c r="AL25" s="46" t="s">
        <v>177</v>
      </c>
      <c r="AM25" s="46" t="s">
        <v>178</v>
      </c>
      <c r="AN25" s="46" t="s">
        <v>179</v>
      </c>
      <c r="AO25" s="46" t="s">
        <v>180</v>
      </c>
      <c r="AP25" s="46" t="s">
        <v>181</v>
      </c>
    </row>
    <row r="26" spans="1:42">
      <c r="A26" s="46" t="s">
        <v>166</v>
      </c>
      <c r="B26" s="46" t="s">
        <v>147</v>
      </c>
      <c r="C26" s="46" t="s">
        <v>43</v>
      </c>
      <c r="E26" s="46" t="s">
        <v>237</v>
      </c>
      <c r="K26" s="46" t="s">
        <v>182</v>
      </c>
      <c r="L26" s="46" t="s">
        <v>183</v>
      </c>
      <c r="M26" s="46" t="s">
        <v>149</v>
      </c>
      <c r="N26" s="46" t="s">
        <v>150</v>
      </c>
      <c r="O26" s="46" t="s">
        <v>151</v>
      </c>
      <c r="P26" s="46" t="s">
        <v>184</v>
      </c>
      <c r="R26" s="46" t="s">
        <v>152</v>
      </c>
      <c r="S26" s="46" t="s">
        <v>153</v>
      </c>
      <c r="T26" s="46" t="s">
        <v>155</v>
      </c>
      <c r="U26" s="46" t="s">
        <v>162</v>
      </c>
      <c r="V26" s="46" t="s">
        <v>185</v>
      </c>
      <c r="W26" s="46" t="s">
        <v>186</v>
      </c>
      <c r="X26" s="46" t="s">
        <v>232</v>
      </c>
      <c r="Y26" s="46" t="s">
        <v>154</v>
      </c>
      <c r="Z26" s="46" t="s">
        <v>156</v>
      </c>
      <c r="AA26" s="46" t="s">
        <v>157</v>
      </c>
      <c r="AB26" s="46" t="s">
        <v>158</v>
      </c>
      <c r="AC26" s="46" t="s">
        <v>233</v>
      </c>
      <c r="AD26" s="46" t="s">
        <v>163</v>
      </c>
      <c r="AE26" s="46" t="s">
        <v>187</v>
      </c>
      <c r="AF26" s="46" t="s">
        <v>163</v>
      </c>
      <c r="AG26" s="46" t="s">
        <v>72</v>
      </c>
      <c r="AH26" s="46" t="s">
        <v>160</v>
      </c>
      <c r="AI26" s="46" t="s">
        <v>73</v>
      </c>
      <c r="AJ26" s="46" t="s">
        <v>74</v>
      </c>
      <c r="AK26" s="46" t="s">
        <v>188</v>
      </c>
      <c r="AL26" s="46" t="s">
        <v>189</v>
      </c>
      <c r="AM26" s="46" t="s">
        <v>190</v>
      </c>
      <c r="AN26" s="46" t="s">
        <v>191</v>
      </c>
      <c r="AO26" s="46" t="s">
        <v>192</v>
      </c>
      <c r="AP26" s="46" t="s">
        <v>193</v>
      </c>
    </row>
    <row r="27" spans="1:42">
      <c r="B27" s="46" t="s">
        <v>194</v>
      </c>
      <c r="C27" s="46" t="s">
        <v>44</v>
      </c>
      <c r="E27" s="46" t="s">
        <v>131</v>
      </c>
      <c r="K27" s="46" t="s">
        <v>195</v>
      </c>
      <c r="L27" s="46" t="s">
        <v>196</v>
      </c>
      <c r="M27" s="46" t="s">
        <v>197</v>
      </c>
      <c r="N27" s="46" t="s">
        <v>198</v>
      </c>
      <c r="O27" s="46" t="s">
        <v>199</v>
      </c>
      <c r="P27" s="46" t="s">
        <v>200</v>
      </c>
      <c r="Q27" s="46" t="s">
        <v>201</v>
      </c>
      <c r="S27" s="46" t="s">
        <v>200</v>
      </c>
      <c r="T27" s="46" t="s">
        <v>202</v>
      </c>
      <c r="V27" s="46" t="s">
        <v>203</v>
      </c>
      <c r="W27" s="46" t="s">
        <v>204</v>
      </c>
      <c r="X27" s="46" t="s">
        <v>238</v>
      </c>
      <c r="Y27" s="46" t="s">
        <v>205</v>
      </c>
      <c r="Z27" s="46" t="s">
        <v>239</v>
      </c>
      <c r="AA27" s="46" t="s">
        <v>206</v>
      </c>
      <c r="AB27" s="46" t="s">
        <v>240</v>
      </c>
      <c r="AC27" s="46" t="s">
        <v>207</v>
      </c>
    </row>
    <row r="28" spans="1:42">
      <c r="B28" s="46" t="s">
        <v>208</v>
      </c>
      <c r="C28" s="46" t="s">
        <v>45</v>
      </c>
      <c r="E28" s="46" t="s">
        <v>148</v>
      </c>
      <c r="K28" s="46" t="s">
        <v>209</v>
      </c>
      <c r="L28" s="46" t="s">
        <v>210</v>
      </c>
      <c r="M28" s="46" t="s">
        <v>211</v>
      </c>
      <c r="N28" s="46" t="s">
        <v>212</v>
      </c>
      <c r="O28" s="46" t="s">
        <v>213</v>
      </c>
      <c r="P28" s="46" t="s">
        <v>214</v>
      </c>
      <c r="Q28" s="46" t="s">
        <v>215</v>
      </c>
      <c r="S28" s="46" t="s">
        <v>214</v>
      </c>
      <c r="T28" s="46" t="s">
        <v>216</v>
      </c>
      <c r="V28" s="46" t="s">
        <v>217</v>
      </c>
      <c r="W28" s="46" t="s">
        <v>218</v>
      </c>
      <c r="X28" s="46" t="s">
        <v>241</v>
      </c>
      <c r="Y28" s="46" t="s">
        <v>219</v>
      </c>
      <c r="Z28" s="46" t="s">
        <v>242</v>
      </c>
      <c r="AA28" s="46" t="s">
        <v>220</v>
      </c>
      <c r="AB28" s="46" t="s">
        <v>243</v>
      </c>
      <c r="AC28" s="46" t="s">
        <v>221</v>
      </c>
    </row>
    <row r="30" spans="1:42">
      <c r="AB30" s="46" t="s">
        <v>244</v>
      </c>
      <c r="AC30" s="46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2024-10-07T07:07:16Z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