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F:\YUENFUN\XLS\SHS MONTHLY REPORT\2024\"/>
    </mc:Choice>
  </mc:AlternateContent>
  <xr:revisionPtr revIDLastSave="0" documentId="13_ncr:1_{DA794689-4988-4677-AD56-72BF7A568FD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Customer Code" sheetId="89" r:id="rId3"/>
    <sheet name="Sheet1" sheetId="90" state="veryHidden" r:id="rId4"/>
    <sheet name="Sheet2" sheetId="91" state="veryHidden" r:id="rId5"/>
    <sheet name="Sheet3" sheetId="92" state="veryHidden" r:id="rId6"/>
    <sheet name="Sheet4" sheetId="93" state="veryHidden" r:id="rId7"/>
    <sheet name="Sheet5" sheetId="94" state="veryHidden" r:id="rId8"/>
    <sheet name="Sheet6" sheetId="95" state="veryHidden" r:id="rId9"/>
  </sheets>
  <definedNames>
    <definedName name="_xlnm._FilterDatabase" localSheetId="1" hidden="1">Data!$K$23:$AB$29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28" i="2" l="1"/>
  <c r="Z29" i="2"/>
  <c r="Z30" i="2"/>
  <c r="O30" i="2"/>
  <c r="L30" i="2"/>
  <c r="K30" i="2"/>
  <c r="AN30" i="2"/>
  <c r="AM30" i="2"/>
  <c r="AL30" i="2"/>
  <c r="AG30" i="2"/>
  <c r="AD30" i="2"/>
  <c r="AB30" i="2"/>
  <c r="AK30" i="2"/>
  <c r="AJ30" i="2"/>
  <c r="T30" i="2"/>
  <c r="S30" i="2"/>
  <c r="R30" i="2"/>
  <c r="E24" i="2"/>
  <c r="K24" i="2"/>
  <c r="L24" i="2"/>
  <c r="O24" i="2"/>
  <c r="P24" i="2"/>
  <c r="R24" i="2"/>
  <c r="S24" i="2"/>
  <c r="T24" i="2"/>
  <c r="W24" i="2"/>
  <c r="X24" i="2"/>
  <c r="Y24" i="2"/>
  <c r="Z24" i="2"/>
  <c r="AB24" i="2"/>
  <c r="AD24" i="2"/>
  <c r="AG24" i="2"/>
  <c r="AJ24" i="2"/>
  <c r="AK24" i="2"/>
  <c r="AL24" i="2"/>
  <c r="AM24" i="2"/>
  <c r="AN24" i="2"/>
  <c r="E25" i="2"/>
  <c r="K25" i="2"/>
  <c r="L25" i="2"/>
  <c r="O25" i="2"/>
  <c r="P25" i="2"/>
  <c r="R25" i="2"/>
  <c r="S25" i="2"/>
  <c r="T25" i="2"/>
  <c r="W25" i="2"/>
  <c r="X25" i="2"/>
  <c r="Y25" i="2"/>
  <c r="Z25" i="2"/>
  <c r="AB25" i="2"/>
  <c r="AD25" i="2"/>
  <c r="AG25" i="2"/>
  <c r="AJ25" i="2"/>
  <c r="AK25" i="2"/>
  <c r="AL25" i="2"/>
  <c r="AM25" i="2"/>
  <c r="AN25" i="2"/>
  <c r="E26" i="2"/>
  <c r="K26" i="2"/>
  <c r="L26" i="2"/>
  <c r="O26" i="2"/>
  <c r="P26" i="2"/>
  <c r="R26" i="2"/>
  <c r="S26" i="2"/>
  <c r="T26" i="2"/>
  <c r="W26" i="2"/>
  <c r="X26" i="2"/>
  <c r="Y26" i="2"/>
  <c r="Z26" i="2"/>
  <c r="AB26" i="2"/>
  <c r="AD26" i="2"/>
  <c r="AG26" i="2"/>
  <c r="AJ26" i="2"/>
  <c r="AK26" i="2"/>
  <c r="AL26" i="2"/>
  <c r="AM26" i="2"/>
  <c r="AN26" i="2"/>
  <c r="E27" i="2"/>
  <c r="K27" i="2"/>
  <c r="L27" i="2"/>
  <c r="O27" i="2"/>
  <c r="P27" i="2"/>
  <c r="R27" i="2"/>
  <c r="S27" i="2"/>
  <c r="T27" i="2"/>
  <c r="W27" i="2"/>
  <c r="X27" i="2"/>
  <c r="Y27" i="2"/>
  <c r="Z27" i="2"/>
  <c r="AB27" i="2"/>
  <c r="AD27" i="2"/>
  <c r="AG27" i="2"/>
  <c r="AJ27" i="2"/>
  <c r="AK27" i="2"/>
  <c r="AL27" i="2"/>
  <c r="AM27" i="2"/>
  <c r="AN27" i="2"/>
  <c r="E28" i="2"/>
  <c r="K28" i="2"/>
  <c r="L28" i="2"/>
  <c r="M28" i="2"/>
  <c r="N28" i="2"/>
  <c r="O28" i="2"/>
  <c r="P28" i="2"/>
  <c r="Q28" i="2"/>
  <c r="S28" i="2"/>
  <c r="T28" i="2"/>
  <c r="U28" i="2"/>
  <c r="V28" i="2"/>
  <c r="W28" i="2"/>
  <c r="X28" i="2"/>
  <c r="Y28" i="2"/>
  <c r="AB28" i="2"/>
  <c r="E29" i="2"/>
  <c r="K29" i="2"/>
  <c r="L29" i="2"/>
  <c r="M29" i="2"/>
  <c r="N29" i="2"/>
  <c r="O29" i="2"/>
  <c r="P29" i="2"/>
  <c r="Q29" i="2"/>
  <c r="S29" i="2"/>
  <c r="T29" i="2"/>
  <c r="U29" i="2"/>
  <c r="V29" i="2"/>
  <c r="W29" i="2"/>
  <c r="X29" i="2"/>
  <c r="Y29" i="2"/>
  <c r="AB29" i="2"/>
  <c r="AA29" i="2" s="1"/>
  <c r="D5" i="1"/>
  <c r="B8" i="89"/>
  <c r="B7" i="89"/>
  <c r="E15" i="2"/>
  <c r="H6" i="2"/>
  <c r="H5" i="2"/>
  <c r="H4" i="2"/>
  <c r="E2" i="2"/>
  <c r="D30" i="1"/>
  <c r="D29" i="1"/>
  <c r="D14" i="1"/>
  <c r="D13" i="1"/>
  <c r="C13" i="1" s="1"/>
  <c r="E16" i="2" s="1"/>
  <c r="C12" i="1"/>
  <c r="C11" i="1"/>
  <c r="E14" i="2" s="1"/>
  <c r="C10" i="1"/>
  <c r="E13" i="2" s="1"/>
  <c r="C5" i="1"/>
  <c r="E12" i="2" s="1"/>
  <c r="C4" i="1"/>
  <c r="C3" i="1"/>
  <c r="C9" i="1" s="1"/>
  <c r="E11" i="2" s="1"/>
  <c r="AA28" i="2" l="1"/>
  <c r="B25" i="2"/>
  <c r="B26" i="2"/>
  <c r="B27" i="2"/>
  <c r="B24" i="2"/>
  <c r="D5" i="2"/>
  <c r="I6" i="2"/>
  <c r="I5" i="2"/>
  <c r="D6" i="2"/>
  <c r="D4" i="2"/>
  <c r="E4" i="2" s="1"/>
  <c r="C8" i="1"/>
  <c r="E6" i="2" l="1"/>
  <c r="B29" i="2"/>
  <c r="E5" i="2"/>
  <c r="B28" i="2" l="1"/>
</calcChain>
</file>

<file path=xl/sharedStrings.xml><?xml version="1.0" encoding="utf-8"?>
<sst xmlns="http://schemas.openxmlformats.org/spreadsheetml/2006/main" count="987" uniqueCount="301">
  <si>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</si>
  <si>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</si>
  <si>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</si>
  <si>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</si>
  <si>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</si>
  <si>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</si>
  <si>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</si>
  <si>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</si>
  <si>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</si>
  <si>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</si>
  <si>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</si>
  <si>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</si>
  <si>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</si>
  <si>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</si>
  <si>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</si>
  <si>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</si>
  <si>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</si>
  <si>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</si>
  <si>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</si>
  <si>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</si>
  <si>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</si>
  <si>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</si>
  <si>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</si>
  <si>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</si>
  <si>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</si>
  <si>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</si>
  <si>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</si>
  <si>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</si>
  <si>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</si>
  <si>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</si>
  <si>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</si>
  <si>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</si>
  <si>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Cust Pur No</t>
  </si>
  <si>
    <t>Items</t>
  </si>
  <si>
    <t>Institution</t>
  </si>
  <si>
    <t>MSENR</t>
  </si>
  <si>
    <t>Script3</t>
  </si>
  <si>
    <t>ENR</t>
  </si>
  <si>
    <t>PRODTYPE</t>
  </si>
  <si>
    <t>BPCODE</t>
  </si>
  <si>
    <t>SINGHEALTH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</si>
  <si>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</si>
  <si>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</si>
  <si>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</si>
  <si>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</si>
  <si>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</si>
  <si>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</si>
  <si>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</si>
  <si>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</si>
  <si>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Unit Price</t>
  </si>
  <si>
    <t>Total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</si>
  <si>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99,100,101,102,103,104,105,106,107,108,109,110,111.112,113,114,115,116,117,123</t>
  </si>
  <si>
    <t>SHS</t>
  </si>
  <si>
    <t>Original Code  - before Mar 2020</t>
  </si>
  <si>
    <t>Month</t>
  </si>
  <si>
    <t>Year</t>
  </si>
  <si>
    <t>PCN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</si>
  <si>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</si>
  <si>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</si>
  <si>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</si>
  <si>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</si>
  <si>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</si>
  <si>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</si>
  <si>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</si>
  <si>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</si>
  <si>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</si>
  <si>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</si>
  <si>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</si>
  <si>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</si>
  <si>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</si>
  <si>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</si>
  <si>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</si>
  <si>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>UIC</t>
  </si>
  <si>
    <t xml:space="preserve"> </t>
  </si>
  <si>
    <t>Microsoft</t>
  </si>
  <si>
    <t>Singhealth</t>
  </si>
  <si>
    <t>Auto+Hide</t>
  </si>
  <si>
    <t>="01/08/2024"</t>
  </si>
  <si>
    <t>="31/08/2024"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</si>
  <si>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</si>
  <si>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</si>
  <si>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</si>
  <si>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</si>
  <si>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"</t>
  </si>
  <si>
    <t>="'MS'"</t>
  </si>
  <si>
    <t>=$D$13&amp;$D$14</t>
  </si>
  <si>
    <t>="'CI1077-SGD', 'CI1136-SGD', 'CI1137-SGD', 'CI1139-SGD', 'CI1146-SGD', 'CI1185-SGD', 'CI1190-SGD','CI1209-SGD','CI1232-SGD','CI1256-SGD','CN0015-SGD','CE0080-SGD','CS0084-SGD',"</t>
  </si>
  <si>
    <t>="'CS0085-SGD','CI1238-SGD','CI1190-SGD','CS0086-SGD','CS0507-SGD','CS0507-SGD','CI1261-SGD','CS0085-SGD','CC0128-SGD','CS0222-SGD','CS0226-SGD','CS0653-SGD','CI1277-SGD','CB0059-SGD''CS0678-SGD','CS0653-SGD','CS0276-SGD','CS0200-SGD'"</t>
  </si>
  <si>
    <t>="'CS0085-SGD','CS0086-SGD','CS0507-SGD','CS0507-SGD','CI1261-SGD','CS0085-SGD','CC0128-SGD','CS0222-SGD','CS0226-SGD','CS0653-SGD','CI1277-SGD'"</t>
  </si>
  <si>
    <t>Auto+Hide+HideSheet+Formulas=Sheet1,Sheet2+FormulasOnly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</si>
  <si>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</si>
  <si>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</si>
  <si>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</si>
  <si>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</si>
  <si>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</si>
  <si>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</si>
  <si>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</si>
  <si>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</si>
  <si>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</si>
  <si>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</si>
  <si>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</si>
  <si>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</si>
  <si>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</si>
  <si>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</si>
  <si>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</si>
  <si>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</si>
  <si>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</si>
  <si>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</si>
  <si>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</si>
  <si>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</si>
  <si>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</si>
  <si>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</si>
  <si>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</si>
  <si>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</si>
  <si>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</si>
  <si>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</si>
  <si>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</si>
  <si>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</si>
  <si>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</si>
  <si>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=SUM(N24-U24)</t>
  </si>
  <si>
    <t>=IFERROR(NF($E24,"ITEMCODE"),"-")</t>
  </si>
  <si>
    <t>=IFERROR(NF($E24,"ITEMNAME"),"-")</t>
  </si>
  <si>
    <t>=IFERROR(NF($E24,"MEMO"),"-")</t>
  </si>
  <si>
    <t>=IFERROR(NF($E24,"QUANTITY"),"-")</t>
  </si>
  <si>
    <t>=IFERROR(AC24/AA24,0)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</si>
  <si>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</si>
  <si>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</si>
  <si>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</si>
  <si>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</si>
  <si>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</si>
  <si>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</si>
  <si>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</si>
  <si>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</si>
  <si>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</si>
  <si>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</si>
  <si>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</si>
  <si>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</si>
  <si>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</si>
  <si>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</si>
  <si>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</si>
  <si>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</si>
  <si>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</si>
  <si>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</si>
  <si>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</si>
  <si>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</si>
  <si>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</si>
  <si>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</si>
  <si>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</si>
  <si>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</si>
  <si>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</si>
  <si>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=IFERROR(AB25/V25,0)</t>
  </si>
  <si>
    <t>=IFERROR(NF($E25,"LINETOTAL"),"-")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</si>
  <si>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</si>
  <si>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</si>
  <si>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</si>
  <si>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</si>
  <si>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</si>
  <si>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</si>
  <si>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</si>
  <si>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</si>
  <si>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</si>
  <si>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</si>
  <si>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</si>
  <si>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</si>
  <si>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</si>
  <si>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=IFERROR(NF($E26,"ADDRESS2"),"-")</t>
  </si>
  <si>
    <t>=IFERROR(NF($E26,"U_PODATE"),"-")</t>
  </si>
  <si>
    <t>=IFERROR(NF($E26,"U_PONO"),"-")</t>
  </si>
  <si>
    <t>=IFERROR(AB26/V26,0)</t>
  </si>
  <si>
    <t>=IFERROR(NF($E26,"LINETOTAL"),"-")</t>
  </si>
  <si>
    <t>=SUBTOTAL(9,AA24:AA27)</t>
  </si>
  <si>
    <t>=SUBTOTAL(9,AB24:AB27)</t>
  </si>
  <si>
    <t>Auto+Hide+Values+Formulas=Sheet3,Sheet4+FormulasOnly</t>
  </si>
  <si>
    <t>Auto</t>
  </si>
  <si>
    <t>Auto+Hide+HideSheet+Formulas=Sheet5,Sheet1,Sheet2</t>
  </si>
  <si>
    <t>Auto+Hide+HideSheet+Formulas=Sheet5,Sheet1,Sheet2+FormulasOnly</t>
  </si>
  <si>
    <t>Auto+Hide+Values+Formulas=Sheet6,Sheet3,Sheet4</t>
  </si>
  <si>
    <t>="""UICACS"","""",""SQL="",""2=DOCNUM"",""33036274"",""14=CUSTREF"",""8824005596"",""14=U_CUSTREF"",""8824005596"",""15=DOCDATE"",""23/8/2024"",""15=TAXDATE"",""23/8/2024"",""14=CARDCODE"",""CI1232-SGD"",""14=CARDNAME"",""SINGAPORE GENERAL HOSPITAL PTE LTD"",""14=ITEMCODE"",""MS6VC-04396GLP"","""&amp;"14=ITEMNAME"",""MS WIN REMOTE DESKTOP SERVICES CAL 2022 SNGL DCAL"",""10=QUANTITY"",""200.000000"",""14=U_PONO"",""952083"",""15=U_PODATE"",""21/8/2024"",""10=U_TLINTCOS"",""0.000000"",""2=SLPCODE"",""132"",""14=SLPNAME"",""E0001-CS"",""14=MEMO"",""WENDY KUM CHIOU SZE"",""14=CONTACTNAME"&amp;""",""FINANCE DEPARTMENT"",""10=LINETOTAL"",""26374.000000"",""14=U_ENR"","""",""14=U_MSENR"",""S7138270"",""14=U_MSPCN"",""8E125DFC"",""14=ADDRESS2"",""JACQUELINE GOH SOO KIAN_x000D_SINGAPORE GENERAL HOSPITAL PTE LTD 10 HOSPITAL BOULEVARD SINGHEALTH TOWER BASEMENT 1 SINGAPORE 168582"&amp;"_x000D_JACQUELINE GOH SOO KIAN_x000D_TEL: 97590010_x000D_FAX: _x000D_EMAIL: jacqueline.goh@synapxe.sg"""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</si>
  <si>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</si>
  <si>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</si>
  <si>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</si>
  <si>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</si>
  <si>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</si>
  <si>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=SUM(N25-U25)</t>
  </si>
  <si>
    <t>=IFERROR(AC25/AA25,0)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</si>
  <si>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</si>
  <si>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</si>
  <si>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</si>
  <si>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</si>
  <si>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</si>
  <si>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</si>
  <si>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</si>
  <si>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="""UICACS"","""",""SQL="",""2=DOCNUM"",""33036277"",""14=CUSTREF"",""4280000070"",""14=U_CUSTREF"",""4280000070"",""15=DOCDATE"",""23/8/2024"",""15=TAXDATE"",""23/8/2024"",""14=CARDCODE"",""CI1261-SGD"",""14=CARDNAME"",""CHANGI GENERAL HOSPITAL PTE LTD"",""14=ITEMCODE"",""MS021-10695GLP"",""14="&amp;"ITEMNAME"",""MS OFFICE STD 2021 SNGL LTSC"",""10=QUANTITY"",""1.000000"",""14=U_PONO"",""952126"",""15=U_PODATE"",""23/8/2024"",""10=U_TLINTCOS"",""0.000000"",""2=SLPCODE"",""132"",""14=SLPNAME"",""E0001-CS"",""14=MEMO"",""WENDY KUM CHIOU SZE"",""14=CONTACTNAME"",""E-INVOICE"",""10=LINETOTA"&amp;"L"",""409.360000"",""14=U_ENR"","""",""14=U_MSENR"",""S7138270"",""14=U_MSPCN"",""83288253"",""14=ADDRESS2"",""BERNARD CHUA_x000D_CHANGI GENERAL HOSPITAL PTE LTD 2 SIMEI STREET 3  SINGAPORE 529889_x000D_BERNARD CHUA_x000D_TEL: _x000D_FAX: _x000D_EMAIL: bernard.chua@synapxe.sg"""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</si>
  <si>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</si>
  <si>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</si>
  <si>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</si>
  <si>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</si>
  <si>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</si>
  <si>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=SUM(N26-U26)</t>
  </si>
  <si>
    <t>=IFERROR(AC26/AA26,0)</t>
  </si>
  <si>
    <t>=IFERROR(NF($E26,"U_BPurDisc"),"-")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</si>
  <si>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</si>
  <si>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</si>
  <si>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</si>
  <si>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</si>
  <si>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</si>
  <si>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</si>
  <si>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</si>
  <si>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="""UICACS"","""",""SQL="",""2=DOCNUM"",""33036317"",""14=CUSTREF"",""9024101277"",""14=U_CUSTREF"",""9024101277"",""15=DOCDATE"",""28/8/2024"",""15=TAXDATE"",""28/8/2024"",""14=CARDCODE"",""CI1209-SGD"",""14=CARDNAME"",""SINGHEALTH POLYCLINICS"",""14=ITEMCODE"",""MS076-05948GLP"",""14=ITEMNAME"""&amp;",""MS PROJECT STD 2021 SNGL"",""10=QUANTITY"",""2.000000"",""14=U_PONO"",""952169"",""15=U_PODATE"",""27/8/2024"",""10=U_TLINTCOS"",""0.000000"",""2=SLPCODE"",""132"",""14=SLPNAME"",""E0001-CS"",""14=MEMO"",""WENDY KUM CHIOU SZE"",""14=CONTACTNAME"",""ACCOUNTS PAYABLE - FINANCE DEPARTMEN"&amp;"T"",""10=LINETOTAL"",""1235.380000"",""14=U_ENR"","""",""14=U_MSENR"",""S7138270"",""14=U_MSPCN"",""868CE4DB"",""14=ADDRESS2"",""CATHERINE NEO_x000D_SINGHEALTH POLYCLINICS 167 JALAN BUKIT MERAH #15-10, CONNECTION ONE, TOWER 5 SINGAPORE 150167_x000D_CATHERINE NEO_x000D_TEL: _x000D_FAX: _x000D_EMAIL: cathe"&amp;"rine.neo.k.k@singhealth.com.sg"""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</si>
  <si>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</si>
  <si>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</si>
  <si>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</si>
  <si>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</si>
  <si>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</si>
  <si>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</si>
  <si>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</si>
  <si>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</si>
  <si>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</si>
  <si>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=IFERROR(NF($E27,"U_PODate"),"-")</t>
  </si>
  <si>
    <t>=IFERROR(NF($E27,"DOCdate"),"-")</t>
  </si>
  <si>
    <t>=SUM(N27-U27)</t>
  </si>
  <si>
    <t>=IFERROR(NF($E27,"ITEMCODE"),"-")</t>
  </si>
  <si>
    <t>=IFERROR(NF($E27,"ITEMNAME"),"-")</t>
  </si>
  <si>
    <t>=IFERROR(NF($E27,"MEMO"),"-")</t>
  </si>
  <si>
    <t>=IFERROR(NF($E27,"QUANTITY"),"-")</t>
  </si>
  <si>
    <t>=IFERROR(AC27/AA27,0)</t>
  </si>
  <si>
    <t>=IFERROR(NF($E27,"LINETOTAL"),"-")</t>
  </si>
  <si>
    <t>=IFERROR(NF($E27,"U_BPurDisc"),"-")</t>
  </si>
  <si>
    <t>=IFERROR(NF($E27,"ADDRESS2"),"-")</t>
  </si>
  <si>
    <t>=IFERROR(NF($E27,"ItemCode"),"-")</t>
  </si>
  <si>
    <t>=IFERROR(NF($E27,"ItemName"),"-")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</si>
  <si>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</si>
  <si>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</si>
  <si>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</si>
  <si>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</si>
  <si>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=IF(K28="","Hide","Show")</t>
  </si>
  <si>
    <t>="""UICACS"","""",""SQL="",""2=DOCNUM"",""33036318"",""14=CUSTREF"",""9410265322"",""14=U_CUSTREF"",""9410265322"",""15=DOCDATE"",""28/8/2024"",""15=TAXDATE"",""28/8/2024"",""14=CARDCODE"",""CI1077-SGD"",""14=CARDNAME"",""KK WOMEN'S AND CHILDREN'S HOSPITAL"",""14=ITEMCODE"",""MS3YF-00730GLP"","""&amp;"14=ITEMNAME"",""MS OFFICE MAC STD 2021 SNGL LTSC"",""10=QUANTITY"",""1.000000"",""14=U_PONO"",""952079"",""15=U_PODATE"",""21/8/2024"",""10=U_TLINTCOS"",""0.000000"",""2=SLPCODE"",""132"",""14=SLPNAME"",""E0001-CS"",""14=MEMO"",""WENDY KUM CHIOU SZE"",""14=CONTACTNAME"",""FINANCE DEPARTME"&amp;"NT"",""10=LINETOTAL"",""409.360000"",""14=U_ENR"","""",""14=U_MSENR"",""S7138270"",""14=U_MSPCN"",""B1EFBA40"",""14=ADDRESS2"",""NG XIANG WEN_x000D_KK WOMEN'S AND CHILDREN'S HOSPITAL PTE LTD 100 BUKIT TIMAH ROAD DEPT OF REPRODUCTIVE MEDICINE SINGAPORE 229899_x000D_NG XIANG WEN_x000D_TEL: 6394"&amp;"8113_x000D_FAX: _x000D_EMAIL: NG.XIANG.WEN@KKH.COM.SG"""</t>
  </si>
  <si>
    <t>=MONTH(N28)</t>
  </si>
  <si>
    <t>=YEAR(N28)</t>
  </si>
  <si>
    <t>=IFERROR(NF($E28,"DOCNUM"),"-")</t>
  </si>
  <si>
    <t>=IFERROR(NF($E28,"DOCDATE"),"-")</t>
  </si>
  <si>
    <t>=IFERROR(NF($E28,"U_MSENR"),"-")</t>
  </si>
  <si>
    <t>=IFERROR(NF($E28,"U_MSPCN"),"-")</t>
  </si>
  <si>
    <t>=IFERROR(NF($E28,"CARDCODE"),"-")</t>
  </si>
  <si>
    <t>=IFERROR(NF($E28,"CARDNAME"),"-")</t>
  </si>
  <si>
    <t>=IFERROR(NF($E28,"U_CUSTREF"),"-")</t>
  </si>
  <si>
    <t>=IFERROR(NF($E28,"U_PODate"),"-")</t>
  </si>
  <si>
    <t>=IFERROR(NF($E28,"DOCdate"),"-")</t>
  </si>
  <si>
    <t>=SUM(N28-U28)</t>
  </si>
  <si>
    <t>=IFERROR(NF($E28,"ITEMCODE"),"-")</t>
  </si>
  <si>
    <t>=IFERROR(NF($E28,"ITEMNAME"),"-")</t>
  </si>
  <si>
    <t>=IFERROR(NF($E28,"MEMO"),"-")</t>
  </si>
  <si>
    <t>=IFERROR(NF($E28,"QUANTITY"),"-")</t>
  </si>
  <si>
    <t>=IFERROR(AC28/AA28,0)</t>
  </si>
  <si>
    <t>=IFERROR(NF($E28,"LINETOTAL"),"-")</t>
  </si>
  <si>
    <t>=IFERROR(NF($E28,"U_BPurDisc"),"-")</t>
  </si>
  <si>
    <t>=IFERROR(NF($E28,"ADDRESS2"),"-")</t>
  </si>
  <si>
    <t>=IFERROR(NF($E28,"ItemCode"),"-")</t>
  </si>
  <si>
    <t>=IFERROR(NF($E28,"ItemName"),"-")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</si>
  <si>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</si>
  <si>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</si>
  <si>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</si>
  <si>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</si>
  <si>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=IF(K29="","Hide","Show")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</si>
  <si>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</si>
  <si>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</si>
  <si>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</si>
  <si>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</si>
  <si>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</si>
  <si>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=IFERROR(NF($E29,"ITEMCODE"),"-")</t>
  </si>
  <si>
    <t>=IFERROR(NF($E29,"U_CUSTREF"),"-")</t>
  </si>
  <si>
    <t>=IFERROR(NF($E29,"ITEMNAME"),"-")</t>
  </si>
  <si>
    <t>=IFERROR(NF($E29,"MEMO"),"-")</t>
  </si>
  <si>
    <t>=IFERROR(NF($E29,"QUANTITY"),"-")</t>
  </si>
  <si>
    <t>=IFERROR(NF($E29,"CONTACTNAME"),"-")</t>
  </si>
  <si>
    <t>=IFERROR(NF($E29,"ADDRESS2"),"-")</t>
  </si>
  <si>
    <t>=IFERROR(NF($E29,"U_PODATE"),"-")</t>
  </si>
  <si>
    <t>=IFERROR(NF($E29,"U_PONO"),"-")</t>
  </si>
  <si>
    <t>=IFERROR(AB29/V29,0)</t>
  </si>
  <si>
    <t>=IFERROR(NF($E29,"LINETOTAL"),"-")</t>
  </si>
  <si>
    <t>=IF(K30="","Hide","Show")</t>
  </si>
  <si>
    <t>=IFERROR(NF($E30,"DOCNUM"),"-")</t>
  </si>
  <si>
    <t>=IFERROR(NF($E30,"DOCDATE"),"-")</t>
  </si>
  <si>
    <t>=IFERROR(NF($E30,"U_MSENR"),"-")</t>
  </si>
  <si>
    <t>=IFERROR(NF($E30,"CARDCODE"),"-")</t>
  </si>
  <si>
    <t>=IFERROR(NF($E30,"CARDNAME"),"-")</t>
  </si>
  <si>
    <t>=IFERROR(NF($E30,"ITEMCODE"),"-")</t>
  </si>
  <si>
    <t>=IFERROR(NF($E30,"U_CUSTREF"),"-")</t>
  </si>
  <si>
    <t>=IFERROR(NF($E30,"ITEMNAME"),"-")</t>
  </si>
  <si>
    <t>=IFERROR(NF($E30,"MEMO"),"-")</t>
  </si>
  <si>
    <t>=IFERROR(NF($E30,"QUANTITY"),"-")</t>
  </si>
  <si>
    <t>=IFERROR(NF($E30,"CONTACTNAME"),"-")</t>
  </si>
  <si>
    <t>=IFERROR(NF($E30,"ADDRESS2"),"-")</t>
  </si>
  <si>
    <t>=IFERROR(NF($E30,"U_PODATE"),"-")</t>
  </si>
  <si>
    <t>=IFERROR(NF($E30,"U_PONO"),"-")</t>
  </si>
  <si>
    <t>=IFERROR(AB30/V30,0)</t>
  </si>
  <si>
    <t>=IFERROR(NF($E30,"LINETOTAL"),"-")</t>
  </si>
  <si>
    <t>=SUBTOTAL(9,AA24:AA31)</t>
  </si>
  <si>
    <t>=SUBTOTAL(9,AB24:AB31)</t>
  </si>
  <si>
    <t>Auto+Hide+Values+Formulas=Sheet6,Sheet3,Sheet4+FormulasOnly</t>
  </si>
  <si>
    <t>PERPETUAL 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</si>
</sst>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  <numFmt numFmtId="168" formatCode="0.00;[Red]0.00"/>
    <numFmt numFmtId="169" formatCode="0.00_);[Red]\(0.00\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sz val="11"/>
      <color theme="1"/>
      <name val="Calibri"/>
      <family val="2"/>
      <scheme val="minor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40" fontId="0" fillId="0" borderId="0" xfId="2" applyNumberFormat="1" applyFont="1" applyAlignment="1">
      <alignment vertical="top"/>
    </xf>
    <xf numFmtId="0" fontId="6" fillId="7" borderId="0" xfId="0" applyFont="1" applyFill="1" applyAlignment="1">
      <alignment vertical="top"/>
    </xf>
    <xf numFmtId="0" fontId="7" fillId="3" borderId="0" xfId="0" applyFont="1" applyFill="1" applyAlignment="1">
      <alignment horizontal="center" vertical="center"/>
    </xf>
    <xf numFmtId="167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1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0" fontId="7" fillId="3" borderId="0" xfId="0" applyNumberFormat="1" applyFont="1" applyFill="1" applyAlignment="1">
      <alignment horizontal="center" vertical="center"/>
    </xf>
    <xf numFmtId="165" fontId="7" fillId="3" borderId="0" xfId="2" applyNumberFormat="1" applyFont="1" applyFill="1" applyAlignment="1">
      <alignment horizontal="left" vertical="center"/>
    </xf>
    <xf numFmtId="165" fontId="7" fillId="3" borderId="0" xfId="2" applyNumberFormat="1" applyFont="1" applyFill="1" applyAlignment="1">
      <alignment horizontal="left" vertical="center" wrapText="1"/>
    </xf>
    <xf numFmtId="165" fontId="7" fillId="3" borderId="0" xfId="2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8" fillId="0" borderId="0" xfId="0" applyFont="1" applyAlignment="1">
      <alignment vertical="top"/>
    </xf>
    <xf numFmtId="40" fontId="8" fillId="0" borderId="0" xfId="2" applyNumberFormat="1" applyFont="1" applyAlignment="1">
      <alignment vertical="top"/>
    </xf>
    <xf numFmtId="0" fontId="9" fillId="0" borderId="0" xfId="0" applyFont="1" applyAlignment="1">
      <alignment horizontal="left" vertical="top"/>
    </xf>
    <xf numFmtId="40" fontId="0" fillId="0" borderId="0" xfId="2" applyNumberFormat="1" applyFont="1" applyAlignment="1">
      <alignment horizontal="center" vertical="top"/>
    </xf>
    <xf numFmtId="0" fontId="10" fillId="0" borderId="0" xfId="0" applyFont="1"/>
    <xf numFmtId="0" fontId="0" fillId="0" borderId="0" xfId="0" quotePrefix="1"/>
    <xf numFmtId="0" fontId="4" fillId="0" borderId="0" xfId="1" applyFont="1" applyAlignment="1">
      <alignment horizontal="center" vertical="top"/>
    </xf>
    <xf numFmtId="0" fontId="11" fillId="0" borderId="0" xfId="0" applyFont="1"/>
    <xf numFmtId="166" fontId="11" fillId="0" borderId="0" xfId="0" applyNumberFormat="1" applyFont="1"/>
    <xf numFmtId="168" fontId="11" fillId="0" borderId="0" xfId="0" applyNumberFormat="1" applyFont="1"/>
    <xf numFmtId="169" fontId="11" fillId="0" borderId="0" xfId="0" applyNumberFormat="1" applyFont="1"/>
    <xf numFmtId="38" fontId="0" fillId="0" borderId="0" xfId="2" applyNumberFormat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opLeftCell="B2" zoomScale="106" zoomScaleNormal="106" workbookViewId="0">
      <selection activeCell="D14" sqref="D14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5" s="1" customFormat="1" hidden="1">
      <c r="A1" s="1" t="s">
        <v>174</v>
      </c>
      <c r="B1" s="1" t="s">
        <v>1</v>
      </c>
      <c r="C1" s="2" t="s">
        <v>2</v>
      </c>
      <c r="D1" s="1" t="s">
        <v>3</v>
      </c>
    </row>
    <row r="2" spans="1:5">
      <c r="B2" s="4" t="s">
        <v>18</v>
      </c>
      <c r="C2" s="4" t="s">
        <v>4</v>
      </c>
    </row>
    <row r="3" spans="1:5">
      <c r="A3" s="1" t="s">
        <v>0</v>
      </c>
      <c r="B3" s="4" t="s">
        <v>5</v>
      </c>
      <c r="C3" s="5" t="str">
        <f>"01/08/2024"</f>
        <v>01/08/2024</v>
      </c>
    </row>
    <row r="4" spans="1:5">
      <c r="A4" s="1" t="s">
        <v>0</v>
      </c>
      <c r="B4" s="4" t="s">
        <v>6</v>
      </c>
      <c r="C4" s="5" t="str">
        <f>"31/08/2024"</f>
        <v>31/08/2024</v>
      </c>
    </row>
    <row r="5" spans="1:5">
      <c r="A5" s="1" t="s">
        <v>0</v>
      </c>
      <c r="B5" s="4" t="s">
        <v>25</v>
      </c>
      <c r="C5" s="4" t="str">
        <f>"*"</f>
        <v>*</v>
      </c>
      <c r="D5" s="4" t="str">
        <f>"Lookup"</f>
        <v>Lookup</v>
      </c>
      <c r="E5" s="4" t="s">
        <v>51</v>
      </c>
    </row>
    <row r="8" spans="1:5">
      <c r="A8" s="1" t="s">
        <v>8</v>
      </c>
      <c r="C8" s="3" t="str">
        <f>TEXT($C$3,"dd/MMM/yyyy") &amp; ".." &amp; TEXT($C$4,"dd/MMM/yyyy")</f>
        <v>01/Aug/2024..31/Aug/2024</v>
      </c>
    </row>
    <row r="9" spans="1:5">
      <c r="A9" s="1" t="s">
        <v>9</v>
      </c>
      <c r="C9" s="3" t="str">
        <f>TEXT($C$3,"yyyyMMdd") &amp; ".." &amp; TEXT($C$4,"yyyyMMdd")</f>
        <v>20240801..20240831</v>
      </c>
    </row>
    <row r="10" spans="1:5">
      <c r="B10" s="4" t="s">
        <v>37</v>
      </c>
      <c r="C10" s="6" t="str">
        <f>"'S7138270','7138270' "</f>
        <v xml:space="preserve">'S7138270','7138270' </v>
      </c>
    </row>
    <row r="11" spans="1:5">
      <c r="B11" s="4" t="s">
        <v>35</v>
      </c>
      <c r="C11" s="6" t="str">
        <f>"'S7138270','7138270' "</f>
        <v xml:space="preserve">'S7138270','7138270' </v>
      </c>
    </row>
    <row r="12" spans="1:5">
      <c r="B12" s="4" t="s">
        <v>38</v>
      </c>
      <c r="C12" s="6" t="str">
        <f>"'MS'"</f>
        <v>'MS'</v>
      </c>
    </row>
    <row r="13" spans="1:5">
      <c r="B13" s="4" t="s">
        <v>39</v>
      </c>
      <c r="C13" s="4" t="str">
        <f>$D$13&amp;$D$14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  <c r="D13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14" spans="1:5">
      <c r="D14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  <row r="15" spans="1:5">
      <c r="D15" s="4" t="s">
        <v>52</v>
      </c>
    </row>
    <row r="28" spans="3:6">
      <c r="C28" s="32" t="s">
        <v>53</v>
      </c>
      <c r="D28" s="32" t="s">
        <v>52</v>
      </c>
    </row>
    <row r="29" spans="3:6">
      <c r="D29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30" spans="3:6">
      <c r="D30" s="4" t="str">
        <f>"'CS0085-SGD','CS0086-SGD','CS0507-SGD','CS0507-SGD','CI1261-SGD','CS0085-SGD','CC0128-SGD','CS0222-SGD','CS0226-SGD','CS0653-SGD','CI1277-SGD'"</f>
        <v>'CS0085-SGD','CS0086-SGD','CS0507-SGD','CS0507-SGD','CI1261-SGD','CS0085-SGD','CC0128-SGD','CS0222-SGD','CS0226-SGD','CS0653-SGD','CI1277-SGD'</v>
      </c>
    </row>
    <row r="32" spans="3:6">
      <c r="F32" s="14"/>
    </row>
    <row r="33" spans="7:7">
      <c r="G33" s="14"/>
    </row>
  </sheetData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43"/>
  <sheetViews>
    <sheetView tabSelected="1" topLeftCell="K19" zoomScale="92" zoomScaleNormal="92" workbookViewId="0">
      <selection activeCell="W34" sqref="W34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28515625" style="4" bestFit="1" customWidth="1"/>
    <col min="12" max="12" width="6.28515625" style="19" bestFit="1" customWidth="1"/>
    <col min="13" max="13" width="10.85546875" style="16" bestFit="1" customWidth="1"/>
    <col min="14" max="14" width="11.28515625" style="4" bestFit="1" customWidth="1"/>
    <col min="15" max="15" width="16.85546875" style="4" bestFit="1" customWidth="1"/>
    <col min="16" max="16" width="9.7109375" style="4" bestFit="1" customWidth="1"/>
    <col min="17" max="17" width="3.85546875" style="3" customWidth="1"/>
    <col min="18" max="18" width="12" style="4" bestFit="1" customWidth="1"/>
    <col min="19" max="19" width="37.42578125" style="4" bestFit="1" customWidth="1"/>
    <col min="20" max="20" width="14.7109375" style="4" bestFit="1" customWidth="1"/>
    <col min="21" max="21" width="13.140625" style="4" customWidth="1"/>
    <col min="22" max="22" width="16.7109375" style="17" customWidth="1"/>
    <col min="23" max="23" width="20.5703125" style="4" customWidth="1"/>
    <col min="24" max="24" width="23" style="4" hidden="1" customWidth="1"/>
    <col min="25" max="25" width="10.7109375" style="4" hidden="1" customWidth="1"/>
    <col min="26" max="26" width="8.28515625" style="4" customWidth="1"/>
    <col min="27" max="27" width="10.42578125" style="28" bestFit="1" customWidth="1"/>
    <col min="28" max="28" width="13.85546875" style="28" bestFit="1" customWidth="1"/>
    <col min="29" max="29" width="9.7109375" style="4" bestFit="1" customWidth="1"/>
    <col min="30" max="30" width="9.28515625" style="4"/>
    <col min="31" max="31" width="10.5703125" style="4" bestFit="1" customWidth="1"/>
    <col min="32" max="32" width="9.28515625" style="4"/>
    <col min="33" max="34" width="9.28515625" style="4" hidden="1" customWidth="1"/>
    <col min="35" max="36" width="11.28515625" style="4" customWidth="1"/>
    <col min="37" max="37" width="60" style="4" customWidth="1"/>
    <col min="38" max="38" width="13.140625" style="4" customWidth="1"/>
    <col min="39" max="39" width="11.42578125" style="4" customWidth="1"/>
    <col min="40" max="40" width="9.28515625" style="4"/>
    <col min="41" max="41" width="9.28515625" style="3"/>
    <col min="42" max="16384" width="9.28515625" style="4"/>
  </cols>
  <sheetData>
    <row r="1" spans="1:41" s="1" customFormat="1" hidden="1">
      <c r="A1" s="1" t="s">
        <v>176</v>
      </c>
      <c r="B1" s="1" t="s">
        <v>41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2" t="s">
        <v>7</v>
      </c>
      <c r="J1" s="1" t="s">
        <v>48</v>
      </c>
      <c r="K1" s="1" t="s">
        <v>17</v>
      </c>
      <c r="L1" s="20" t="s">
        <v>17</v>
      </c>
      <c r="M1" s="15" t="s">
        <v>17</v>
      </c>
      <c r="N1" s="1" t="s">
        <v>17</v>
      </c>
      <c r="O1" s="1" t="s">
        <v>17</v>
      </c>
      <c r="P1" s="1" t="s">
        <v>17</v>
      </c>
      <c r="Q1" s="2" t="s">
        <v>17</v>
      </c>
      <c r="R1" s="1" t="s">
        <v>17</v>
      </c>
      <c r="S1" s="1" t="s">
        <v>17</v>
      </c>
      <c r="T1" s="1" t="s">
        <v>17</v>
      </c>
      <c r="U1" s="1" t="s">
        <v>17</v>
      </c>
      <c r="V1" s="1" t="s">
        <v>17</v>
      </c>
      <c r="W1" s="1" t="s">
        <v>17</v>
      </c>
      <c r="X1" s="1" t="s">
        <v>7</v>
      </c>
      <c r="Y1" s="1" t="s">
        <v>7</v>
      </c>
      <c r="Z1" s="1" t="s">
        <v>17</v>
      </c>
      <c r="AA1" s="1" t="s">
        <v>17</v>
      </c>
      <c r="AB1" s="1" t="s">
        <v>17</v>
      </c>
      <c r="AG1" s="1" t="s">
        <v>7</v>
      </c>
      <c r="AH1" s="1" t="s">
        <v>7</v>
      </c>
      <c r="AO1" s="2"/>
    </row>
    <row r="2" spans="1:41" hidden="1">
      <c r="A2" s="1" t="s">
        <v>7</v>
      </c>
      <c r="D2" s="4" t="s">
        <v>18</v>
      </c>
      <c r="E2" s="4" t="str">
        <f>Option!$C$2</f>
        <v>UICACS</v>
      </c>
    </row>
    <row r="3" spans="1:41" hidden="1">
      <c r="A3" s="1" t="s">
        <v>7</v>
      </c>
      <c r="D3" s="7" t="s">
        <v>21</v>
      </c>
      <c r="E3" s="7" t="s">
        <v>19</v>
      </c>
      <c r="F3" s="7" t="s">
        <v>20</v>
      </c>
      <c r="G3" s="7" t="s">
        <v>22</v>
      </c>
      <c r="H3" s="7" t="s">
        <v>42</v>
      </c>
      <c r="I3" s="13" t="s">
        <v>23</v>
      </c>
    </row>
    <row r="4" spans="1:41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 ORDER BY DOCNUM, DOCDATE</v>
      </c>
      <c r="F4" s="8" t="s">
        <v>46</v>
      </c>
      <c r="G4" s="4" t="s">
        <v>24</v>
      </c>
      <c r="H4" s="4" t="str">
        <f>" ORDER BY DOCNUM, DOCDATE"</f>
        <v xml:space="preserve"> ORDER BY DOCNUM, DOCDATE</v>
      </c>
    </row>
    <row r="5" spans="1:41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 ORDER BY DOCNUM, DOCDATE</v>
      </c>
      <c r="F5" s="8" t="s">
        <v>47</v>
      </c>
      <c r="G5" s="4" t="s">
        <v>24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</row>
    <row r="6" spans="1:41" ht="15.75" hidden="1" customHeight="1">
      <c r="A6" s="1" t="s">
        <v>7</v>
      </c>
      <c r="C6" s="4" t="s">
        <v>36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 ORDER BY DOCNUM, DOCDATE</v>
      </c>
      <c r="F6" s="8" t="s">
        <v>47</v>
      </c>
      <c r="G6" s="4" t="s">
        <v>24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</row>
    <row r="7" spans="1:41" hidden="1">
      <c r="A7" s="1" t="s">
        <v>7</v>
      </c>
    </row>
    <row r="8" spans="1:41" hidden="1">
      <c r="A8" s="1" t="s">
        <v>7</v>
      </c>
      <c r="K8" s="9"/>
    </row>
    <row r="9" spans="1:41" hidden="1">
      <c r="A9" s="1" t="s">
        <v>7</v>
      </c>
      <c r="K9" s="9"/>
    </row>
    <row r="10" spans="1:41" hidden="1">
      <c r="A10" s="1" t="s">
        <v>7</v>
      </c>
    </row>
    <row r="11" spans="1:41" hidden="1">
      <c r="A11" s="1" t="s">
        <v>7</v>
      </c>
      <c r="C11" s="4" t="s">
        <v>26</v>
      </c>
      <c r="E11" s="4" t="str">
        <f>Option!$C$9</f>
        <v>20240801..20240831</v>
      </c>
      <c r="K11" s="9"/>
    </row>
    <row r="12" spans="1:41" hidden="1">
      <c r="A12" s="1" t="s">
        <v>7</v>
      </c>
      <c r="C12" s="4" t="s">
        <v>27</v>
      </c>
      <c r="E12" s="4" t="str">
        <f>Option!$C$5</f>
        <v>*</v>
      </c>
      <c r="K12" s="9"/>
    </row>
    <row r="13" spans="1:41" hidden="1">
      <c r="A13" s="1" t="s">
        <v>7</v>
      </c>
      <c r="C13" s="4" t="s">
        <v>37</v>
      </c>
      <c r="E13" s="4" t="str">
        <f>Option!$C$10</f>
        <v xml:space="preserve">'S7138270','7138270' </v>
      </c>
      <c r="K13" s="9"/>
    </row>
    <row r="14" spans="1:41" hidden="1">
      <c r="A14" s="1" t="s">
        <v>7</v>
      </c>
      <c r="C14" s="4" t="s">
        <v>35</v>
      </c>
      <c r="E14" s="4" t="str">
        <f>Option!$C$11</f>
        <v xml:space="preserve">'S7138270','7138270' </v>
      </c>
      <c r="K14" s="9"/>
    </row>
    <row r="15" spans="1:41" hidden="1">
      <c r="A15" s="1" t="s">
        <v>7</v>
      </c>
      <c r="C15" s="4" t="s">
        <v>38</v>
      </c>
      <c r="E15" s="4" t="str">
        <f>Option!$C$12</f>
        <v>'MS'</v>
      </c>
      <c r="Y15" s="14"/>
    </row>
    <row r="16" spans="1:41" hidden="1">
      <c r="A16" s="1" t="s">
        <v>7</v>
      </c>
      <c r="C16" s="4" t="s">
        <v>39</v>
      </c>
      <c r="E16" s="4" t="str">
        <f>Option!$C$13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</row>
    <row r="17" spans="1:42" hidden="1">
      <c r="A17" s="1" t="s">
        <v>7</v>
      </c>
    </row>
    <row r="18" spans="1:42" s="22" customFormat="1" hidden="1">
      <c r="A18" s="22" t="s">
        <v>7</v>
      </c>
      <c r="I18" s="23"/>
      <c r="L18" s="24"/>
      <c r="M18" s="25"/>
      <c r="Q18" s="26"/>
      <c r="V18" s="27"/>
      <c r="AA18" s="29"/>
      <c r="AB18" s="29"/>
      <c r="AO18" s="26"/>
    </row>
    <row r="20" spans="1:42" ht="15.75">
      <c r="K20" s="18"/>
      <c r="L20" s="18"/>
      <c r="M20" s="18"/>
      <c r="N20" s="18"/>
      <c r="O20" s="18"/>
      <c r="P20" s="18"/>
      <c r="Q20" s="21"/>
      <c r="R20" s="18"/>
      <c r="S20" s="18"/>
      <c r="T20" s="18"/>
      <c r="U20" s="18"/>
      <c r="V20" s="18"/>
      <c r="W20" s="18"/>
      <c r="X20" s="18"/>
      <c r="Y20" s="18"/>
      <c r="Z20" s="18"/>
    </row>
    <row r="21" spans="1:42" ht="15.75">
      <c r="K21" s="50" t="s">
        <v>40</v>
      </c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42" ht="15.75">
      <c r="K22" s="18"/>
      <c r="L22" s="18"/>
      <c r="M22" s="18"/>
      <c r="N22" s="18"/>
      <c r="O22" s="18"/>
      <c r="P22" s="18"/>
      <c r="Q22" s="21"/>
      <c r="R22" s="18"/>
      <c r="S22" s="18"/>
      <c r="T22" s="18"/>
      <c r="U22" s="18"/>
      <c r="V22" s="18"/>
      <c r="W22" s="18"/>
      <c r="X22" s="18"/>
      <c r="Y22" s="18"/>
      <c r="Z22" s="18"/>
    </row>
    <row r="23" spans="1:42" ht="78.75">
      <c r="E23" s="10" t="s">
        <v>28</v>
      </c>
      <c r="K23" s="33" t="s">
        <v>54</v>
      </c>
      <c r="L23" s="33" t="s">
        <v>55</v>
      </c>
      <c r="M23" s="33" t="s">
        <v>14</v>
      </c>
      <c r="N23" s="33" t="s">
        <v>15</v>
      </c>
      <c r="O23" s="34" t="s">
        <v>29</v>
      </c>
      <c r="P23" s="33" t="s">
        <v>56</v>
      </c>
      <c r="Q23" s="35" t="s">
        <v>57</v>
      </c>
      <c r="R23" s="33" t="s">
        <v>30</v>
      </c>
      <c r="S23" s="35" t="s">
        <v>34</v>
      </c>
      <c r="T23" s="35" t="s">
        <v>32</v>
      </c>
      <c r="U23" s="36" t="s">
        <v>16</v>
      </c>
      <c r="V23" s="37" t="s">
        <v>58</v>
      </c>
      <c r="W23" s="37" t="s">
        <v>59</v>
      </c>
      <c r="X23" s="38" t="s">
        <v>33</v>
      </c>
      <c r="Y23" s="38" t="s">
        <v>12</v>
      </c>
      <c r="Z23" s="35" t="s">
        <v>31</v>
      </c>
      <c r="AA23" s="35" t="s">
        <v>13</v>
      </c>
      <c r="AB23" s="39" t="s">
        <v>49</v>
      </c>
      <c r="AC23" s="39" t="s">
        <v>50</v>
      </c>
      <c r="AD23" s="40" t="s">
        <v>60</v>
      </c>
      <c r="AE23" s="41" t="s">
        <v>61</v>
      </c>
      <c r="AF23" s="41" t="s">
        <v>62</v>
      </c>
      <c r="AG23" s="41" t="s">
        <v>63</v>
      </c>
      <c r="AH23" s="37" t="s">
        <v>64</v>
      </c>
      <c r="AI23" s="37" t="s">
        <v>65</v>
      </c>
      <c r="AJ23" s="37" t="s">
        <v>66</v>
      </c>
      <c r="AK23" s="37" t="s">
        <v>67</v>
      </c>
      <c r="AL23" s="37" t="s">
        <v>68</v>
      </c>
      <c r="AM23" s="37" t="s">
        <v>69</v>
      </c>
      <c r="AN23" s="33" t="s">
        <v>70</v>
      </c>
      <c r="AO23" s="35" t="s">
        <v>71</v>
      </c>
    </row>
    <row r="24" spans="1:42">
      <c r="A24" s="1" t="s">
        <v>173</v>
      </c>
      <c r="B24" s="1" t="str">
        <f t="shared" ref="B24:B27" si="0">IF(K24="","Hide","Show")</f>
        <v>Show</v>
      </c>
      <c r="C24" s="4" t="s">
        <v>43</v>
      </c>
      <c r="E24" s="11" t="str">
        <f>"""UICACS"","""",""SQL="",""2=DOCNUM"",""33036274"",""14=CUSTREF"",""8824005596"",""14=U_CUSTREF"",""8824005596"",""15=DOCDATE"",""23/8/2024"",""15=TAXDATE"",""23/8/2024"",""14=CARDCODE"",""CI1232-SGD"",""14=CARDNAME"",""SINGAPORE GENERAL HOSPITAL PTE LTD"",""14=ITEMCODE"",""MS6VC-04396GLP"","""&amp;"14=ITEMNAME"",""MS WIN REMOTE DESKTOP SERVICES CAL 2022 SNGL DCAL"",""10=QUANTITY"",""200.000000"",""14=U_PONO"",""952083"",""15=U_PODATE"",""21/8/2024"",""10=U_TLINTCOS"",""0.000000"",""2=SLPCODE"",""132"",""14=SLPNAME"",""E0001-CS"",""14=MEMO"",""WENDY KUM CHIOU SZE"",""14=CONTACTNAME"&amp;""",""FINANCE DEPARTMENT"",""10=LINETOTAL"",""26374.000000"",""14=U_ENR"","""",""14=U_MSENR"",""S7138270"",""14=U_MSPCN"",""8E125DFC"",""14=ADDRESS2"",""JACQUELINE GOH SOO KIAN_x000D_SINGAPORE GENERAL HOSPITAL PTE LTD 10 HOSPITAL BOULEVARD SINGHEALTH TOWER BASEMENT 1 SINGAPORE 168582"&amp;"_x000D_JACQUELINE GOH SOO KIAN_x000D_TEL: 97590010_x000D_FAX: _x000D_EMAIL: jacqueline.goh@synapxe.sg"""</f>
        <v>"UICACS","","SQL=","2=DOCNUM","33036274","14=CUSTREF","8824005596","14=U_CUSTREF","8824005596","15=DOCDATE","23/8/2024","15=TAXDATE","23/8/2024","14=CARDCODE","CI1232-SGD","14=CARDNAME","SINGAPORE GENERAL HOSPITAL PTE LTD","14=ITEMCODE","MS6VC-04396GLP","14=ITEMNAME","MS WIN REMOTE DESKTOP SERVICES CAL 2022 SNGL DCAL","10=QUANTITY","200.000000","14=U_PONO","952083","15=U_PODATE","21/8/2024","10=U_TLINTCOS","0.000000","2=SLPCODE","132","14=SLPNAME","E0001-CS","14=MEMO","WENDY KUM CHIOU SZE","14=CONTACTNAME","FINANCE DEPARTMENT","10=LINETOTAL","26374.000000","14=U_ENR","","14=U_MSENR","S7138270","14=U_MSPCN","8E125DFC","14=ADDRESS2","JACQUELINE GOH SOO KIAN_x000D_SINGAPORE GENERAL HOSPITAL PTE LTD 10 HOSPITAL BOULEVARD SINGHEALTH TOWER BASEMENT 1 SINGAPORE 168582_x000D_JACQUELINE GOH SOO KIAN_x000D_TEL: 97590010_x000D_FAX: _x000D_EMAIL: jacqueline.goh@synapxe.sg"</v>
      </c>
      <c r="K24" s="19">
        <f>MONTH(N24)</f>
        <v>8</v>
      </c>
      <c r="L24" s="19">
        <f>YEAR(N24)</f>
        <v>2024</v>
      </c>
      <c r="M24" s="4">
        <v>33036274</v>
      </c>
      <c r="N24" s="30">
        <v>45527</v>
      </c>
      <c r="O24" s="19" t="str">
        <f>"S7138270"</f>
        <v>S7138270</v>
      </c>
      <c r="P24" s="19" t="str">
        <f>"8E125DFC"</f>
        <v>8E125DFC</v>
      </c>
      <c r="Q24" s="19"/>
      <c r="R24" s="19" t="str">
        <f>"CI1232-SGD"</f>
        <v>CI1232-SGD</v>
      </c>
      <c r="S24" s="4" t="str">
        <f>"SINGAPORE GENERAL HOSPITAL PTE LTD"</f>
        <v>SINGAPORE GENERAL HOSPITAL PTE LTD</v>
      </c>
      <c r="T24" s="19" t="str">
        <f>"8824005596"</f>
        <v>8824005596</v>
      </c>
      <c r="U24" s="42">
        <v>45525</v>
      </c>
      <c r="V24" s="42">
        <v>45527</v>
      </c>
      <c r="W24" s="43">
        <f>SUM(N24-U24)</f>
        <v>2</v>
      </c>
      <c r="X24" s="44" t="str">
        <f>"MS6VC-04396GLP"</f>
        <v>MS6VC-04396GLP</v>
      </c>
      <c r="Y24" s="44" t="str">
        <f>"MS WIN REMOTE DESKTOP SERVICES CAL 2022 SNGL DCAL"</f>
        <v>MS WIN REMOTE DESKTOP SERVICES CAL 2022 SNGL DCAL</v>
      </c>
      <c r="Z24" s="44" t="str">
        <f>"WENDY KUM CHIOU SZE"</f>
        <v>WENDY KUM CHIOU SZE</v>
      </c>
      <c r="AA24" s="43">
        <v>200</v>
      </c>
      <c r="AB24" s="31">
        <f>IFERROR(AC24/AA24,0)</f>
        <v>131.87</v>
      </c>
      <c r="AC24" s="31">
        <v>26374</v>
      </c>
      <c r="AD24" s="19" t="str">
        <f>"-"</f>
        <v>-</v>
      </c>
      <c r="AE24" s="45">
        <v>26374</v>
      </c>
      <c r="AF24" s="30" t="s">
        <v>72</v>
      </c>
      <c r="AG24" s="46" t="str">
        <f>"JACQUELINE GOH SOO KIAN_x000D_SINGAPORE GENERAL HOSPITAL PTE LTD 10 HOSPITAL BOULEVARD SINGHEALTH TOWER BASEMENT 1 SINGAPORE 168582_x000D_JACQUELINE GOH SOO KIAN_x000D_TEL: 97590010_x000D_FAX: _x000D_EMAIL: jacqueline.goh@synapxe.sg"</f>
        <v>JACQUELINE GOH SOO KIAN_x000D_SINGAPORE GENERAL HOSPITAL PTE LTD 10 HOSPITAL BOULEVARD SINGHEALTH TOWER BASEMENT 1 SINGAPORE 168582_x000D_JACQUELINE GOH SOO KIAN_x000D_TEL: 97590010_x000D_FAX: _x000D_EMAIL: jacqueline.goh@synapxe.sg</v>
      </c>
      <c r="AH24" s="47" t="s">
        <v>73</v>
      </c>
      <c r="AI24" s="47" t="s">
        <v>74</v>
      </c>
      <c r="AJ24" s="3" t="str">
        <f>"MS6VC-04396GLP"</f>
        <v>MS6VC-04396GLP</v>
      </c>
      <c r="AK24" s="3" t="str">
        <f>"MS WIN REMOTE DESKTOP SERVICES CAL 2022 SNGL DCAL"</f>
        <v>MS WIN REMOTE DESKTOP SERVICES CAL 2022 SNGL DCAL</v>
      </c>
      <c r="AL24" s="19" t="str">
        <f t="shared" ref="AL24:AN27" si="1">"-"</f>
        <v>-</v>
      </c>
      <c r="AM24" s="19" t="str">
        <f t="shared" si="1"/>
        <v>-</v>
      </c>
      <c r="AN24" s="19" t="str">
        <f t="shared" si="1"/>
        <v>-</v>
      </c>
      <c r="AO24" s="3" t="s">
        <v>300</v>
      </c>
    </row>
    <row r="25" spans="1:42">
      <c r="A25" s="1" t="s">
        <v>173</v>
      </c>
      <c r="B25" s="1" t="str">
        <f t="shared" si="0"/>
        <v>Show</v>
      </c>
      <c r="C25" s="4" t="s">
        <v>43</v>
      </c>
      <c r="E25" s="11" t="str">
        <f>"""UICACS"","""",""SQL="",""2=DOCNUM"",""33036277"",""14=CUSTREF"",""4280000070"",""14=U_CUSTREF"",""4280000070"",""15=DOCDATE"",""23/8/2024"",""15=TAXDATE"",""23/8/2024"",""14=CARDCODE"",""CI1261-SGD"",""14=CARDNAME"",""CHANGI GENERAL HOSPITAL PTE LTD"",""14=ITEMCODE"",""MS021-10695GLP"",""14="&amp;"ITEMNAME"",""MS OFFICE STD 2021 SNGL LTSC"",""10=QUANTITY"",""1.000000"",""14=U_PONO"",""952126"",""15=U_PODATE"",""23/8/2024"",""10=U_TLINTCOS"",""0.000000"",""2=SLPCODE"",""132"",""14=SLPNAME"",""E0001-CS"",""14=MEMO"",""WENDY KUM CHIOU SZE"",""14=CONTACTNAME"",""E-INVOICE"",""10=LINETOTA"&amp;"L"",""409.360000"",""14=U_ENR"","""",""14=U_MSENR"",""S7138270"",""14=U_MSPCN"",""83288253"",""14=ADDRESS2"",""BERNARD CHUA_x000D_CHANGI GENERAL HOSPITAL PTE LTD 2 SIMEI STREET 3  SINGAPORE 529889_x000D_BERNARD CHUA_x000D_TEL: _x000D_FAX: _x000D_EMAIL: bernard.chua@synapxe.sg"""</f>
        <v>"UICACS","","SQL=","2=DOCNUM","33036277","14=CUSTREF","4280000070","14=U_CUSTREF","4280000070","15=DOCDATE","23/8/2024","15=TAXDATE","23/8/2024","14=CARDCODE","CI1261-SGD","14=CARDNAME","CHANGI GENERAL HOSPITAL PTE LTD","14=ITEMCODE","MS021-10695GLP","14=ITEMNAME","MS OFFICE STD 2021 SNGL LTSC","10=QUANTITY","1.000000","14=U_PONO","952126","15=U_PODATE","23/8/2024","10=U_TLINTCOS","0.000000","2=SLPCODE","132","14=SLPNAME","E0001-CS","14=MEMO","WENDY KUM CHIOU SZE","14=CONTACTNAME","E-INVOICE","10=LINETOTAL","409.360000","14=U_ENR","","14=U_MSENR","S7138270","14=U_MSPCN","83288253","14=ADDRESS2","BERNARD CHUA_x000D_CHANGI GENERAL HOSPITAL PTE LTD 2 SIMEI STREET 3  SINGAPORE 529889_x000D_BERNARD CHUA_x000D_TEL: _x000D_FAX: _x000D_EMAIL: bernard.chua@synapxe.sg"</v>
      </c>
      <c r="K25" s="19">
        <f>MONTH(N25)</f>
        <v>8</v>
      </c>
      <c r="L25" s="19">
        <f>YEAR(N25)</f>
        <v>2024</v>
      </c>
      <c r="M25" s="4">
        <v>33036277</v>
      </c>
      <c r="N25" s="30">
        <v>45527</v>
      </c>
      <c r="O25" s="19" t="str">
        <f>"S7138270"</f>
        <v>S7138270</v>
      </c>
      <c r="P25" s="19" t="str">
        <f>"83288253"</f>
        <v>83288253</v>
      </c>
      <c r="Q25" s="19"/>
      <c r="R25" s="19" t="str">
        <f>"CI1261-SGD"</f>
        <v>CI1261-SGD</v>
      </c>
      <c r="S25" s="4" t="str">
        <f>"CHANGI GENERAL HOSPITAL PTE LTD"</f>
        <v>CHANGI GENERAL HOSPITAL PTE LTD</v>
      </c>
      <c r="T25" s="19" t="str">
        <f>"4280000070"</f>
        <v>4280000070</v>
      </c>
      <c r="U25" s="42">
        <v>45527</v>
      </c>
      <c r="V25" s="42">
        <v>45527</v>
      </c>
      <c r="W25" s="43">
        <f>SUM(N25-U25)</f>
        <v>0</v>
      </c>
      <c r="X25" s="44" t="str">
        <f>"MS021-10695GLP"</f>
        <v>MS021-10695GLP</v>
      </c>
      <c r="Y25" s="44" t="str">
        <f>"MS OFFICE STD 2021 SNGL LTSC"</f>
        <v>MS OFFICE STD 2021 SNGL LTSC</v>
      </c>
      <c r="Z25" s="44" t="str">
        <f>"WENDY KUM CHIOU SZE"</f>
        <v>WENDY KUM CHIOU SZE</v>
      </c>
      <c r="AA25" s="43">
        <v>1</v>
      </c>
      <c r="AB25" s="31">
        <f>IFERROR(AC25/AA25,0)</f>
        <v>409.36</v>
      </c>
      <c r="AC25" s="31">
        <v>409.36</v>
      </c>
      <c r="AD25" s="19" t="str">
        <f>"-"</f>
        <v>-</v>
      </c>
      <c r="AE25" s="45">
        <v>409.36</v>
      </c>
      <c r="AF25" s="30" t="s">
        <v>72</v>
      </c>
      <c r="AG25" s="46" t="str">
        <f>"BERNARD CHUA_x000D_CHANGI GENERAL HOSPITAL PTE LTD 2 SIMEI STREET 3  SINGAPORE 529889_x000D_BERNARD CHUA_x000D_TEL: _x000D_FAX: _x000D_EMAIL: bernard.chua@synapxe.sg"</f>
        <v>BERNARD CHUA_x000D_CHANGI GENERAL HOSPITAL PTE LTD 2 SIMEI STREET 3  SINGAPORE 529889_x000D_BERNARD CHUA_x000D_TEL: _x000D_FAX: _x000D_EMAIL: bernard.chua@synapxe.sg</v>
      </c>
      <c r="AH25" s="47" t="s">
        <v>73</v>
      </c>
      <c r="AI25" s="47" t="s">
        <v>74</v>
      </c>
      <c r="AJ25" s="3" t="str">
        <f>"MS021-10695GLP"</f>
        <v>MS021-10695GLP</v>
      </c>
      <c r="AK25" s="3" t="str">
        <f>"MS OFFICE STD 2021 SNGL LTSC"</f>
        <v>MS OFFICE STD 2021 SNGL LTSC</v>
      </c>
      <c r="AL25" s="19" t="str">
        <f t="shared" si="1"/>
        <v>-</v>
      </c>
      <c r="AM25" s="19" t="str">
        <f t="shared" si="1"/>
        <v>-</v>
      </c>
      <c r="AN25" s="19" t="str">
        <f t="shared" si="1"/>
        <v>-</v>
      </c>
      <c r="AO25" s="3" t="s">
        <v>300</v>
      </c>
    </row>
    <row r="26" spans="1:42">
      <c r="A26" s="1" t="s">
        <v>173</v>
      </c>
      <c r="B26" s="1" t="str">
        <f t="shared" si="0"/>
        <v>Show</v>
      </c>
      <c r="C26" s="4" t="s">
        <v>43</v>
      </c>
      <c r="E26" s="11" t="str">
        <f>"""UICACS"","""",""SQL="",""2=DOCNUM"",""33036317"",""14=CUSTREF"",""9024101277"",""14=U_CUSTREF"",""9024101277"",""15=DOCDATE"",""28/8/2024"",""15=TAXDATE"",""28/8/2024"",""14=CARDCODE"",""CI1209-SGD"",""14=CARDNAME"",""SINGHEALTH POLYCLINICS"",""14=ITEMCODE"",""MS076-05948GLP"",""14=ITEMNAME"""&amp;",""MS PROJECT STD 2021 SNGL"",""10=QUANTITY"",""2.000000"",""14=U_PONO"",""952169"",""15=U_PODATE"",""27/8/2024"",""10=U_TLINTCOS"",""0.000000"",""2=SLPCODE"",""132"",""14=SLPNAME"",""E0001-CS"",""14=MEMO"",""WENDY KUM CHIOU SZE"",""14=CONTACTNAME"",""ACCOUNTS PAYABLE - FINANCE DEPARTMEN"&amp;"T"",""10=LINETOTAL"",""1235.380000"",""14=U_ENR"","""",""14=U_MSENR"",""S7138270"",""14=U_MSPCN"",""868CE4DB"",""14=ADDRESS2"",""CATHERINE NEO_x000D_SINGHEALTH POLYCLINICS 167 JALAN BUKIT MERAH #15-10, CONNECTION ONE, TOWER 5 SINGAPORE 150167_x000D_CATHERINE NEO_x000D_TEL: _x000D_FAX: _x000D_EMAIL: cathe"&amp;"rine.neo.k.k@singhealth.com.sg"""</f>
        <v>"UICACS","","SQL=","2=DOCNUM","33036317","14=CUSTREF","9024101277","14=U_CUSTREF","9024101277","15=DOCDATE","28/8/2024","15=TAXDATE","28/8/2024","14=CARDCODE","CI1209-SGD","14=CARDNAME","SINGHEALTH POLYCLINICS","14=ITEMCODE","MS076-05948GLP","14=ITEMNAME","MS PROJECT STD 2021 SNGL","10=QUANTITY","2.000000","14=U_PONO","952169","15=U_PODATE","27/8/2024","10=U_TLINTCOS","0.000000","2=SLPCODE","132","14=SLPNAME","E0001-CS","14=MEMO","WENDY KUM CHIOU SZE","14=CONTACTNAME","ACCOUNTS PAYABLE - FINANCE DEPARTMENT","10=LINETOTAL","1235.380000","14=U_ENR","","14=U_MSENR","S7138270","14=U_MSPCN","868CE4DB","14=ADDRESS2","CATHERINE NEO_x000D_SINGHEALTH POLYCLINICS 167 JALAN BUKIT MERAH #15-10, CONNECTION ONE, TOWER 5 SINGAPORE 150167_x000D_CATHERINE NEO_x000D_TEL: _x000D_FAX: _x000D_EMAIL: catherine.neo.k.k@singhealth.com.sg"</v>
      </c>
      <c r="K26" s="19">
        <f>MONTH(N26)</f>
        <v>8</v>
      </c>
      <c r="L26" s="19">
        <f>YEAR(N26)</f>
        <v>2024</v>
      </c>
      <c r="M26" s="4">
        <v>33036317</v>
      </c>
      <c r="N26" s="30">
        <v>45532</v>
      </c>
      <c r="O26" s="19" t="str">
        <f>"S7138270"</f>
        <v>S7138270</v>
      </c>
      <c r="P26" s="19" t="str">
        <f>"868CE4DB"</f>
        <v>868CE4DB</v>
      </c>
      <c r="Q26" s="19"/>
      <c r="R26" s="19" t="str">
        <f>"CI1209-SGD"</f>
        <v>CI1209-SGD</v>
      </c>
      <c r="S26" s="4" t="str">
        <f>"SINGHEALTH POLYCLINICS"</f>
        <v>SINGHEALTH POLYCLINICS</v>
      </c>
      <c r="T26" s="19" t="str">
        <f>"9024101277"</f>
        <v>9024101277</v>
      </c>
      <c r="U26" s="42">
        <v>45531</v>
      </c>
      <c r="V26" s="42">
        <v>45532</v>
      </c>
      <c r="W26" s="43">
        <f>SUM(N26-U26)</f>
        <v>1</v>
      </c>
      <c r="X26" s="44" t="str">
        <f>"MS076-05948GLP"</f>
        <v>MS076-05948GLP</v>
      </c>
      <c r="Y26" s="44" t="str">
        <f>"MS PROJECT STD 2021 SNGL"</f>
        <v>MS PROJECT STD 2021 SNGL</v>
      </c>
      <c r="Z26" s="44" t="str">
        <f>"WENDY KUM CHIOU SZE"</f>
        <v>WENDY KUM CHIOU SZE</v>
      </c>
      <c r="AA26" s="43">
        <v>2</v>
      </c>
      <c r="AB26" s="31">
        <f>IFERROR(AC26/AA26,0)</f>
        <v>617.69000000000005</v>
      </c>
      <c r="AC26" s="31">
        <v>1235.3800000000001</v>
      </c>
      <c r="AD26" s="19" t="str">
        <f>"-"</f>
        <v>-</v>
      </c>
      <c r="AE26" s="45">
        <v>1235.3800000000001</v>
      </c>
      <c r="AF26" s="30" t="s">
        <v>72</v>
      </c>
      <c r="AG26" s="46" t="str">
        <f>"CATHERINE NEO_x000D_SINGHEALTH POLYCLINICS 167 JALAN BUKIT MERAH #15-10, CONNECTION ONE, TOWER 5 SINGAPORE 150167_x000D_CATHERINE NEO_x000D_TEL: _x000D_FAX: _x000D_EMAIL: catherine.neo.k.k@singhealth.com.sg"</f>
        <v>CATHERINE NEO_x000D_SINGHEALTH POLYCLINICS 167 JALAN BUKIT MERAH #15-10, CONNECTION ONE, TOWER 5 SINGAPORE 150167_x000D_CATHERINE NEO_x000D_TEL: _x000D_FAX: _x000D_EMAIL: catherine.neo.k.k@singhealth.com.sg</v>
      </c>
      <c r="AH26" s="47" t="s">
        <v>73</v>
      </c>
      <c r="AI26" s="47" t="s">
        <v>74</v>
      </c>
      <c r="AJ26" s="3" t="str">
        <f>"MS076-05948GLP"</f>
        <v>MS076-05948GLP</v>
      </c>
      <c r="AK26" s="3" t="str">
        <f>"MS PROJECT STD 2021 SNGL"</f>
        <v>MS PROJECT STD 2021 SNGL</v>
      </c>
      <c r="AL26" s="19" t="str">
        <f t="shared" si="1"/>
        <v>-</v>
      </c>
      <c r="AM26" s="19" t="str">
        <f t="shared" si="1"/>
        <v>-</v>
      </c>
      <c r="AN26" s="19" t="str">
        <f t="shared" si="1"/>
        <v>-</v>
      </c>
      <c r="AO26" s="3" t="s">
        <v>300</v>
      </c>
    </row>
    <row r="27" spans="1:42">
      <c r="A27" s="1" t="s">
        <v>173</v>
      </c>
      <c r="B27" s="1" t="str">
        <f t="shared" si="0"/>
        <v>Show</v>
      </c>
      <c r="C27" s="4" t="s">
        <v>43</v>
      </c>
      <c r="E27" s="11" t="str">
        <f>"""UICACS"","""",""SQL="",""2=DOCNUM"",""33036318"",""14=CUSTREF"",""9410265322"",""14=U_CUSTREF"",""9410265322"",""15=DOCDATE"",""28/8/2024"",""15=TAXDATE"",""28/8/2024"",""14=CARDCODE"",""CI1077-SGD"",""14=CARDNAME"",""KK WOMEN'S AND CHILDREN'S HOSPITAL"",""14=ITEMCODE"",""MS3YF-00730GLP"","""&amp;"14=ITEMNAME"",""MS OFFICE MAC STD 2021 SNGL LTSC"",""10=QUANTITY"",""1.000000"",""14=U_PONO"",""952079"",""15=U_PODATE"",""21/8/2024"",""10=U_TLINTCOS"",""0.000000"",""2=SLPCODE"",""132"",""14=SLPNAME"",""E0001-CS"",""14=MEMO"",""WENDY KUM CHIOU SZE"",""14=CONTACTNAME"",""FINANCE DEPARTME"&amp;"NT"",""10=LINETOTAL"",""409.360000"",""14=U_ENR"","""",""14=U_MSENR"",""S7138270"",""14=U_MSPCN"",""B1EFBA40"",""14=ADDRESS2"",""NG XIANG WEN_x000D_KK WOMEN'S AND CHILDREN'S HOSPITAL PTE LTD 100 BUKIT TIMAH ROAD DEPT OF REPRODUCTIVE MEDICINE SINGAPORE 229899_x000D_NG XIANG WEN_x000D_TEL: 6394"&amp;"8113_x000D_FAX: _x000D_EMAIL: NG.XIANG.WEN@KKH.COM.SG"""</f>
        <v>"UICACS","","SQL=","2=DOCNUM","33036318","14=CUSTREF","9410265322","14=U_CUSTREF","9410265322","15=DOCDATE","28/8/2024","15=TAXDATE","28/8/2024","14=CARDCODE","CI1077-SGD","14=CARDNAME","KK WOMEN'S AND CHILDREN'S HOSPITAL","14=ITEMCODE","MS3YF-00730GLP","14=ITEMNAME","MS OFFICE MAC STD 2021 SNGL LTSC","10=QUANTITY","1.000000","14=U_PONO","952079","15=U_PODATE","21/8/2024","10=U_TLINTCOS","0.000000","2=SLPCODE","132","14=SLPNAME","E0001-CS","14=MEMO","WENDY KUM CHIOU SZE","14=CONTACTNAME","FINANCE DEPARTMENT","10=LINETOTAL","409.360000","14=U_ENR","","14=U_MSENR","S7138270","14=U_MSPCN","B1EFBA40","14=ADDRESS2","NG XIANG WEN_x000D_KK WOMEN'S AND CHILDREN'S HOSPITAL PTE LTD 100 BUKIT TIMAH ROAD DEPT OF REPRODUCTIVE MEDICINE SINGAPORE 229899_x000D_NG XIANG WEN_x000D_TEL: 63948113_x000D_FAX: _x000D_EMAIL: NG.XIANG.WEN@KKH.COM.SG"</v>
      </c>
      <c r="K27" s="19">
        <f>MONTH(N27)</f>
        <v>8</v>
      </c>
      <c r="L27" s="19">
        <f>YEAR(N27)</f>
        <v>2024</v>
      </c>
      <c r="M27" s="4">
        <v>33036318</v>
      </c>
      <c r="N27" s="30">
        <v>45532</v>
      </c>
      <c r="O27" s="19" t="str">
        <f>"S7138270"</f>
        <v>S7138270</v>
      </c>
      <c r="P27" s="19" t="str">
        <f>"B1EFBA40"</f>
        <v>B1EFBA40</v>
      </c>
      <c r="Q27" s="19"/>
      <c r="R27" s="19" t="str">
        <f>"CI1077-SGD"</f>
        <v>CI1077-SGD</v>
      </c>
      <c r="S27" s="4" t="str">
        <f>"KK WOMEN'S AND CHILDREN'S HOSPITAL"</f>
        <v>KK WOMEN'S AND CHILDREN'S HOSPITAL</v>
      </c>
      <c r="T27" s="19" t="str">
        <f>"9410265322"</f>
        <v>9410265322</v>
      </c>
      <c r="U27" s="42">
        <v>45527</v>
      </c>
      <c r="V27" s="42">
        <v>45532</v>
      </c>
      <c r="W27" s="43">
        <f>SUM(N27-U27)</f>
        <v>5</v>
      </c>
      <c r="X27" s="44" t="str">
        <f>"MS3YF-00730GLP"</f>
        <v>MS3YF-00730GLP</v>
      </c>
      <c r="Y27" s="44" t="str">
        <f>"MS OFFICE MAC STD 2021 SNGL LTSC"</f>
        <v>MS OFFICE MAC STD 2021 SNGL LTSC</v>
      </c>
      <c r="Z27" s="44" t="str">
        <f>"WENDY KUM CHIOU SZE"</f>
        <v>WENDY KUM CHIOU SZE</v>
      </c>
      <c r="AA27" s="43">
        <v>1</v>
      </c>
      <c r="AB27" s="31">
        <f>IFERROR(AC27/AA27,0)</f>
        <v>409.36</v>
      </c>
      <c r="AC27" s="31">
        <v>409.36</v>
      </c>
      <c r="AD27" s="19" t="str">
        <f>"-"</f>
        <v>-</v>
      </c>
      <c r="AE27" s="45">
        <v>409.36</v>
      </c>
      <c r="AF27" s="30" t="s">
        <v>72</v>
      </c>
      <c r="AG27" s="46" t="str">
        <f>"NG XIANG WEN_x000D_KK WOMEN'S AND CHILDREN'S HOSPITAL PTE LTD 100 BUKIT TIMAH ROAD DEPT OF REPRODUCTIVE MEDICINE SINGAPORE 229899_x000D_NG XIANG WEN_x000D_TEL: 63948113_x000D_FAX: _x000D_EMAIL: NG.XIANG.WEN@KKH.COM.SG"</f>
        <v>NG XIANG WEN_x000D_KK WOMEN'S AND CHILDREN'S HOSPITAL PTE LTD 100 BUKIT TIMAH ROAD DEPT OF REPRODUCTIVE MEDICINE SINGAPORE 229899_x000D_NG XIANG WEN_x000D_TEL: 63948113_x000D_FAX: _x000D_EMAIL: NG.XIANG.WEN@KKH.COM.SG</v>
      </c>
      <c r="AH27" s="47" t="s">
        <v>73</v>
      </c>
      <c r="AI27" s="47" t="s">
        <v>74</v>
      </c>
      <c r="AJ27" s="3" t="str">
        <f>"MS3YF-00730GLP"</f>
        <v>MS3YF-00730GLP</v>
      </c>
      <c r="AK27" s="3" t="str">
        <f>"MS OFFICE MAC STD 2021 SNGL LTSC"</f>
        <v>MS OFFICE MAC STD 2021 SNGL LTSC</v>
      </c>
      <c r="AL27" s="19" t="str">
        <f t="shared" si="1"/>
        <v>-</v>
      </c>
      <c r="AM27" s="19" t="str">
        <f t="shared" si="1"/>
        <v>-</v>
      </c>
      <c r="AN27" s="19" t="str">
        <f t="shared" si="1"/>
        <v>-</v>
      </c>
      <c r="AO27" s="3" t="s">
        <v>300</v>
      </c>
    </row>
    <row r="28" spans="1:42" hidden="1">
      <c r="B28" s="1" t="str">
        <f>IF(K28="","Hide","Show")</f>
        <v>Hide</v>
      </c>
      <c r="C28" s="4" t="s">
        <v>44</v>
      </c>
      <c r="E28" s="11" t="str">
        <f>""</f>
        <v/>
      </c>
      <c r="K28" s="4" t="str">
        <f>""</f>
        <v/>
      </c>
      <c r="L28" s="30" t="str">
        <f>""</f>
        <v/>
      </c>
      <c r="M28" s="4" t="str">
        <f>""</f>
        <v/>
      </c>
      <c r="N28" s="4" t="str">
        <f>""</f>
        <v/>
      </c>
      <c r="O28" s="4" t="str">
        <f>""</f>
        <v/>
      </c>
      <c r="P28" s="4" t="str">
        <f>""</f>
        <v/>
      </c>
      <c r="Q28" s="3" t="str">
        <f>""</f>
        <v/>
      </c>
      <c r="R28" s="5"/>
      <c r="S28" s="4" t="str">
        <f>""</f>
        <v/>
      </c>
      <c r="T28" s="4" t="str">
        <f>""</f>
        <v/>
      </c>
      <c r="U28" s="4" t="str">
        <f>""</f>
        <v/>
      </c>
      <c r="V28" s="17" t="str">
        <f>""</f>
        <v/>
      </c>
      <c r="W28" s="4" t="str">
        <f>""</f>
        <v/>
      </c>
      <c r="X28" s="16" t="str">
        <f>""</f>
        <v/>
      </c>
      <c r="Y28" s="5" t="str">
        <f>""</f>
        <v/>
      </c>
      <c r="Z28" s="44" t="str">
        <f t="shared" ref="Z28:Z30" si="2">"WENDY KUM CHIOU SZE"</f>
        <v>WENDY KUM CHIOU SZE</v>
      </c>
      <c r="AA28" s="47">
        <f>IFERROR(AB28/V28,0)</f>
        <v>0</v>
      </c>
      <c r="AB28" s="31" t="str">
        <f>""</f>
        <v/>
      </c>
      <c r="AO28" s="3" t="s">
        <v>300</v>
      </c>
    </row>
    <row r="29" spans="1:42" hidden="1">
      <c r="B29" s="1" t="str">
        <f>IF(K29="","Hide","Show")</f>
        <v>Hide</v>
      </c>
      <c r="C29" s="4" t="s">
        <v>45</v>
      </c>
      <c r="E29" s="11" t="str">
        <f>""</f>
        <v/>
      </c>
      <c r="K29" s="4" t="str">
        <f>""</f>
        <v/>
      </c>
      <c r="L29" s="30" t="str">
        <f>""</f>
        <v/>
      </c>
      <c r="M29" s="4" t="str">
        <f>""</f>
        <v/>
      </c>
      <c r="N29" s="4" t="str">
        <f>""</f>
        <v/>
      </c>
      <c r="O29" s="4" t="str">
        <f>""</f>
        <v/>
      </c>
      <c r="P29" s="4" t="str">
        <f>""</f>
        <v/>
      </c>
      <c r="Q29" s="3" t="str">
        <f>""</f>
        <v/>
      </c>
      <c r="R29" s="5"/>
      <c r="S29" s="4" t="str">
        <f>""</f>
        <v/>
      </c>
      <c r="T29" s="4" t="str">
        <f>""</f>
        <v/>
      </c>
      <c r="U29" s="4" t="str">
        <f>""</f>
        <v/>
      </c>
      <c r="V29" s="17" t="str">
        <f>""</f>
        <v/>
      </c>
      <c r="W29" s="4" t="str">
        <f>""</f>
        <v/>
      </c>
      <c r="X29" s="16" t="str">
        <f>""</f>
        <v/>
      </c>
      <c r="Y29" s="5" t="str">
        <f>""</f>
        <v/>
      </c>
      <c r="Z29" s="44" t="str">
        <f t="shared" si="2"/>
        <v>WENDY KUM CHIOU SZE</v>
      </c>
      <c r="AA29" s="47">
        <f>IFERROR(AB29/V29,0)</f>
        <v>0</v>
      </c>
      <c r="AB29" s="31" t="str">
        <f>""</f>
        <v/>
      </c>
      <c r="AO29" s="3" t="s">
        <v>300</v>
      </c>
    </row>
    <row r="30" spans="1:42">
      <c r="K30" s="19">
        <f>MONTH(N30)</f>
        <v>8</v>
      </c>
      <c r="L30" s="19">
        <f>YEAR(N30)</f>
        <v>2024</v>
      </c>
      <c r="M30" s="51">
        <v>33036277</v>
      </c>
      <c r="N30" s="52">
        <v>45527</v>
      </c>
      <c r="O30" s="19" t="str">
        <f>"S7138270"</f>
        <v>S7138270</v>
      </c>
      <c r="P30" s="4">
        <v>83288253</v>
      </c>
      <c r="R30" s="51" t="str">
        <f>"CI1261-SGD"</f>
        <v>CI1261-SGD</v>
      </c>
      <c r="S30" s="51" t="str">
        <f>"CHANGI GENERAL HOSPITAL PTE LTD"</f>
        <v>CHANGI GENERAL HOSPITAL PTE LTD</v>
      </c>
      <c r="T30" s="51" t="str">
        <f>"4280000070"</f>
        <v>4280000070</v>
      </c>
      <c r="U30" s="52">
        <v>45527</v>
      </c>
      <c r="V30" s="52">
        <v>45527</v>
      </c>
      <c r="W30" s="19">
        <v>0</v>
      </c>
      <c r="Z30" s="44" t="str">
        <f t="shared" si="2"/>
        <v>WENDY KUM CHIOU SZE</v>
      </c>
      <c r="AA30" s="55">
        <v>1</v>
      </c>
      <c r="AB30" s="31">
        <f>IFERROR(AC30/AA30,0)</f>
        <v>409.36</v>
      </c>
      <c r="AC30" s="31">
        <v>409.36</v>
      </c>
      <c r="AD30" s="19" t="str">
        <f>"-"</f>
        <v>-</v>
      </c>
      <c r="AE30" s="45">
        <v>409.36</v>
      </c>
      <c r="AF30" s="30" t="s">
        <v>72</v>
      </c>
      <c r="AG30" s="46" t="str">
        <f>"NG XIANG WEN_x000D_KK WOMEN'S AND CHILDREN'S HOSPITAL PTE LTD 100 BUKIT TIMAH ROAD DEPT OF REPRODUCTIVE MEDICINE SINGAPORE 229899_x000D_NG XIANG WEN_x000D_TEL: 63948113_x000D_FAX: _x000D_EMAIL: NG.XIANG.WEN@KKH.COM.SG"</f>
        <v>NG XIANG WEN_x000D_KK WOMEN'S AND CHILDREN'S HOSPITAL PTE LTD 100 BUKIT TIMAH ROAD DEPT OF REPRODUCTIVE MEDICINE SINGAPORE 229899_x000D_NG XIANG WEN_x000D_TEL: 63948113_x000D_FAX: _x000D_EMAIL: NG.XIANG.WEN@KKH.COM.SG</v>
      </c>
      <c r="AH30" s="47" t="s">
        <v>73</v>
      </c>
      <c r="AI30" s="47" t="s">
        <v>74</v>
      </c>
      <c r="AJ30" s="52" t="str">
        <f>"MS021-10695GLP"</f>
        <v>MS021-10695GLP</v>
      </c>
      <c r="AK30" s="51" t="str">
        <f>"MS OFFICE STD 2021 SNGL LTSC"</f>
        <v>MS OFFICE STD 2021 SNGL LTSC</v>
      </c>
      <c r="AL30" s="19" t="str">
        <f t="shared" ref="AL30:AN30" si="3">"-"</f>
        <v>-</v>
      </c>
      <c r="AM30" s="19" t="str">
        <f t="shared" si="3"/>
        <v>-</v>
      </c>
      <c r="AN30" s="19" t="str">
        <f t="shared" si="3"/>
        <v>-</v>
      </c>
      <c r="AO30" s="3" t="s">
        <v>300</v>
      </c>
    </row>
    <row r="31" spans="1:42">
      <c r="AI31" s="14"/>
    </row>
    <row r="32" spans="1:42">
      <c r="AP32" s="14"/>
    </row>
    <row r="33" spans="14:44">
      <c r="AQ33" s="14"/>
    </row>
    <row r="34" spans="14:44">
      <c r="AR34" s="14"/>
    </row>
    <row r="43" spans="14:44">
      <c r="N43" s="51"/>
      <c r="O43" s="51"/>
      <c r="P43" s="51"/>
      <c r="Q43" s="51"/>
      <c r="R43" s="52"/>
      <c r="S43" s="52"/>
      <c r="T43" s="51"/>
      <c r="U43" s="53"/>
      <c r="V43" s="53"/>
      <c r="W43" s="51"/>
      <c r="X43" s="54"/>
    </row>
  </sheetData>
  <mergeCells count="1">
    <mergeCell ref="K21:Z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7852-5CFC-4F6B-A694-0A65C14A8F52}">
  <dimension ref="A1:B8"/>
  <sheetViews>
    <sheetView topLeftCell="B2" workbookViewId="0">
      <selection activeCell="B8" sqref="B8"/>
    </sheetView>
  </sheetViews>
  <sheetFormatPr defaultRowHeight="15"/>
  <cols>
    <col min="1" max="1" width="8.85546875" hidden="1" customWidth="1"/>
    <col min="2" max="2" width="13.42578125" customWidth="1"/>
  </cols>
  <sheetData>
    <row r="1" spans="1:2" hidden="1">
      <c r="A1" t="s">
        <v>76</v>
      </c>
    </row>
    <row r="5" spans="1:2">
      <c r="B5" s="48" t="s">
        <v>75</v>
      </c>
    </row>
    <row r="7" spans="1:2">
      <c r="B7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8" spans="1:2">
      <c r="B8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F7EBD-7B33-4051-899E-42C4D2E0F48A}">
  <dimension ref="A1:E30"/>
  <sheetViews>
    <sheetView workbookViewId="0"/>
  </sheetViews>
  <sheetFormatPr defaultRowHeight="15"/>
  <sheetData>
    <row r="1" spans="1:5">
      <c r="A1" s="49" t="s">
        <v>89</v>
      </c>
      <c r="B1" s="49" t="s">
        <v>1</v>
      </c>
      <c r="C1" s="49" t="s">
        <v>2</v>
      </c>
      <c r="D1" s="49" t="s">
        <v>3</v>
      </c>
    </row>
    <row r="2" spans="1:5">
      <c r="B2" s="49" t="s">
        <v>18</v>
      </c>
      <c r="C2" s="49" t="s">
        <v>4</v>
      </c>
    </row>
    <row r="3" spans="1:5">
      <c r="A3" s="49" t="s">
        <v>0</v>
      </c>
      <c r="B3" s="49" t="s">
        <v>5</v>
      </c>
      <c r="C3" s="49" t="s">
        <v>77</v>
      </c>
    </row>
    <row r="4" spans="1:5">
      <c r="A4" s="49" t="s">
        <v>0</v>
      </c>
      <c r="B4" s="49" t="s">
        <v>6</v>
      </c>
      <c r="C4" s="49" t="s">
        <v>78</v>
      </c>
    </row>
    <row r="5" spans="1:5">
      <c r="A5" s="49" t="s">
        <v>0</v>
      </c>
      <c r="B5" s="49" t="s">
        <v>25</v>
      </c>
      <c r="C5" s="49" t="s">
        <v>79</v>
      </c>
      <c r="D5" s="49" t="s">
        <v>80</v>
      </c>
      <c r="E5" s="49" t="s">
        <v>51</v>
      </c>
    </row>
    <row r="8" spans="1:5">
      <c r="A8" s="49" t="s">
        <v>8</v>
      </c>
      <c r="C8" s="49" t="s">
        <v>81</v>
      </c>
    </row>
    <row r="9" spans="1:5">
      <c r="A9" s="49" t="s">
        <v>9</v>
      </c>
      <c r="C9" s="49" t="s">
        <v>82</v>
      </c>
    </row>
    <row r="10" spans="1:5">
      <c r="B10" s="49" t="s">
        <v>37</v>
      </c>
      <c r="C10" s="49" t="s">
        <v>83</v>
      </c>
    </row>
    <row r="11" spans="1:5">
      <c r="B11" s="49" t="s">
        <v>35</v>
      </c>
      <c r="C11" s="49" t="s">
        <v>83</v>
      </c>
    </row>
    <row r="12" spans="1:5">
      <c r="B12" s="49" t="s">
        <v>38</v>
      </c>
      <c r="C12" s="49" t="s">
        <v>84</v>
      </c>
    </row>
    <row r="13" spans="1:5">
      <c r="B13" s="49" t="s">
        <v>39</v>
      </c>
      <c r="C13" s="49" t="s">
        <v>85</v>
      </c>
      <c r="D13" s="49" t="s">
        <v>86</v>
      </c>
    </row>
    <row r="14" spans="1:5">
      <c r="D14" s="49" t="s">
        <v>87</v>
      </c>
    </row>
    <row r="15" spans="1:5">
      <c r="D15" s="49" t="s">
        <v>52</v>
      </c>
    </row>
    <row r="28" spans="3:4">
      <c r="C28" s="49" t="s">
        <v>53</v>
      </c>
      <c r="D28" s="49" t="s">
        <v>52</v>
      </c>
    </row>
    <row r="29" spans="3:4">
      <c r="D29" s="49" t="s">
        <v>86</v>
      </c>
    </row>
    <row r="30" spans="3:4">
      <c r="D30" s="4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0A209-B7F4-4954-9B4A-47B420D8C914}">
  <dimension ref="A1:E30"/>
  <sheetViews>
    <sheetView workbookViewId="0"/>
  </sheetViews>
  <sheetFormatPr defaultRowHeight="15"/>
  <sheetData>
    <row r="1" spans="1:5">
      <c r="A1" s="49" t="s">
        <v>89</v>
      </c>
      <c r="B1" s="49" t="s">
        <v>1</v>
      </c>
      <c r="C1" s="49" t="s">
        <v>2</v>
      </c>
      <c r="D1" s="49" t="s">
        <v>3</v>
      </c>
    </row>
    <row r="2" spans="1:5">
      <c r="B2" s="49" t="s">
        <v>18</v>
      </c>
      <c r="C2" s="49" t="s">
        <v>4</v>
      </c>
    </row>
    <row r="3" spans="1:5">
      <c r="A3" s="49" t="s">
        <v>0</v>
      </c>
      <c r="B3" s="49" t="s">
        <v>5</v>
      </c>
      <c r="C3" s="49" t="s">
        <v>77</v>
      </c>
    </row>
    <row r="4" spans="1:5">
      <c r="A4" s="49" t="s">
        <v>0</v>
      </c>
      <c r="B4" s="49" t="s">
        <v>6</v>
      </c>
      <c r="C4" s="49" t="s">
        <v>78</v>
      </c>
    </row>
    <row r="5" spans="1:5">
      <c r="A5" s="49" t="s">
        <v>0</v>
      </c>
      <c r="B5" s="49" t="s">
        <v>25</v>
      </c>
      <c r="C5" s="49" t="s">
        <v>79</v>
      </c>
      <c r="D5" s="49" t="s">
        <v>80</v>
      </c>
      <c r="E5" s="49" t="s">
        <v>51</v>
      </c>
    </row>
    <row r="8" spans="1:5">
      <c r="A8" s="49" t="s">
        <v>8</v>
      </c>
      <c r="C8" s="49" t="s">
        <v>81</v>
      </c>
    </row>
    <row r="9" spans="1:5">
      <c r="A9" s="49" t="s">
        <v>9</v>
      </c>
      <c r="C9" s="49" t="s">
        <v>82</v>
      </c>
    </row>
    <row r="10" spans="1:5">
      <c r="B10" s="49" t="s">
        <v>37</v>
      </c>
      <c r="C10" s="49" t="s">
        <v>83</v>
      </c>
    </row>
    <row r="11" spans="1:5">
      <c r="B11" s="49" t="s">
        <v>35</v>
      </c>
      <c r="C11" s="49" t="s">
        <v>83</v>
      </c>
    </row>
    <row r="12" spans="1:5">
      <c r="B12" s="49" t="s">
        <v>38</v>
      </c>
      <c r="C12" s="49" t="s">
        <v>84</v>
      </c>
    </row>
    <row r="13" spans="1:5">
      <c r="B13" s="49" t="s">
        <v>39</v>
      </c>
      <c r="C13" s="49" t="s">
        <v>85</v>
      </c>
      <c r="D13" s="49" t="s">
        <v>86</v>
      </c>
    </row>
    <row r="14" spans="1:5">
      <c r="D14" s="49" t="s">
        <v>87</v>
      </c>
    </row>
    <row r="15" spans="1:5">
      <c r="D15" s="49" t="s">
        <v>52</v>
      </c>
    </row>
    <row r="28" spans="3:4">
      <c r="C28" s="49" t="s">
        <v>53</v>
      </c>
      <c r="D28" s="49" t="s">
        <v>52</v>
      </c>
    </row>
    <row r="29" spans="3:4">
      <c r="D29" s="49" t="s">
        <v>86</v>
      </c>
    </row>
    <row r="30" spans="3:4">
      <c r="D30" s="49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E027F-1068-4074-ABFA-C14D810B178A}">
  <dimension ref="A1:AO28"/>
  <sheetViews>
    <sheetView workbookViewId="0"/>
  </sheetViews>
  <sheetFormatPr defaultRowHeight="15"/>
  <sheetData>
    <row r="1" spans="1:34">
      <c r="A1" s="49" t="s">
        <v>172</v>
      </c>
      <c r="B1" s="49" t="s">
        <v>41</v>
      </c>
      <c r="C1" s="49" t="s">
        <v>7</v>
      </c>
      <c r="D1" s="49" t="s">
        <v>7</v>
      </c>
      <c r="E1" s="49" t="s">
        <v>7</v>
      </c>
      <c r="F1" s="49" t="s">
        <v>7</v>
      </c>
      <c r="G1" s="49" t="s">
        <v>7</v>
      </c>
      <c r="H1" s="49" t="s">
        <v>7</v>
      </c>
      <c r="I1" s="49" t="s">
        <v>7</v>
      </c>
      <c r="J1" s="49" t="s">
        <v>48</v>
      </c>
      <c r="K1" s="49" t="s">
        <v>17</v>
      </c>
      <c r="L1" s="49" t="s">
        <v>17</v>
      </c>
      <c r="M1" s="49" t="s">
        <v>17</v>
      </c>
      <c r="N1" s="49" t="s">
        <v>17</v>
      </c>
      <c r="O1" s="49" t="s">
        <v>17</v>
      </c>
      <c r="P1" s="49" t="s">
        <v>17</v>
      </c>
      <c r="Q1" s="49" t="s">
        <v>17</v>
      </c>
      <c r="R1" s="49" t="s">
        <v>17</v>
      </c>
      <c r="S1" s="49" t="s">
        <v>17</v>
      </c>
      <c r="T1" s="49" t="s">
        <v>17</v>
      </c>
      <c r="U1" s="49" t="s">
        <v>17</v>
      </c>
      <c r="V1" s="49" t="s">
        <v>17</v>
      </c>
      <c r="W1" s="49" t="s">
        <v>17</v>
      </c>
      <c r="X1" s="49" t="s">
        <v>7</v>
      </c>
      <c r="Y1" s="49" t="s">
        <v>7</v>
      </c>
      <c r="Z1" s="49" t="s">
        <v>17</v>
      </c>
      <c r="AA1" s="49" t="s">
        <v>17</v>
      </c>
      <c r="AB1" s="49" t="s">
        <v>17</v>
      </c>
      <c r="AG1" s="49" t="s">
        <v>7</v>
      </c>
      <c r="AH1" s="49" t="s">
        <v>7</v>
      </c>
    </row>
    <row r="2" spans="1:34">
      <c r="A2" s="49" t="s">
        <v>7</v>
      </c>
      <c r="D2" s="49" t="s">
        <v>18</v>
      </c>
      <c r="E2" s="49" t="s">
        <v>90</v>
      </c>
    </row>
    <row r="3" spans="1:34">
      <c r="A3" s="49" t="s">
        <v>7</v>
      </c>
      <c r="D3" s="49" t="s">
        <v>21</v>
      </c>
      <c r="E3" s="49" t="s">
        <v>19</v>
      </c>
      <c r="F3" s="49" t="s">
        <v>20</v>
      </c>
      <c r="G3" s="49" t="s">
        <v>22</v>
      </c>
      <c r="H3" s="49" t="s">
        <v>42</v>
      </c>
      <c r="I3" s="49" t="s">
        <v>23</v>
      </c>
    </row>
    <row r="4" spans="1:34">
      <c r="A4" s="49" t="s">
        <v>7</v>
      </c>
      <c r="C4" s="49" t="s">
        <v>11</v>
      </c>
      <c r="D4" s="49" t="s">
        <v>91</v>
      </c>
      <c r="E4" s="49" t="s">
        <v>92</v>
      </c>
      <c r="F4" s="49" t="s">
        <v>46</v>
      </c>
      <c r="G4" s="49" t="s">
        <v>24</v>
      </c>
      <c r="H4" s="49" t="s">
        <v>93</v>
      </c>
    </row>
    <row r="5" spans="1:34">
      <c r="A5" s="49" t="s">
        <v>7</v>
      </c>
      <c r="C5" s="49" t="s">
        <v>10</v>
      </c>
      <c r="D5" s="49" t="s">
        <v>94</v>
      </c>
      <c r="E5" s="49" t="s">
        <v>95</v>
      </c>
      <c r="F5" s="49" t="s">
        <v>47</v>
      </c>
      <c r="G5" s="49" t="s">
        <v>24</v>
      </c>
      <c r="H5" s="49" t="s">
        <v>93</v>
      </c>
      <c r="I5" s="49" t="s">
        <v>96</v>
      </c>
    </row>
    <row r="6" spans="1:34">
      <c r="A6" s="49" t="s">
        <v>7</v>
      </c>
      <c r="C6" s="49" t="s">
        <v>36</v>
      </c>
      <c r="D6" s="49" t="s">
        <v>97</v>
      </c>
      <c r="E6" s="49" t="s">
        <v>98</v>
      </c>
      <c r="F6" s="49" t="s">
        <v>47</v>
      </c>
      <c r="G6" s="49" t="s">
        <v>24</v>
      </c>
      <c r="H6" s="49" t="s">
        <v>93</v>
      </c>
      <c r="I6" s="49" t="s">
        <v>99</v>
      </c>
    </row>
    <row r="7" spans="1:34">
      <c r="A7" s="49" t="s">
        <v>7</v>
      </c>
    </row>
    <row r="8" spans="1:34">
      <c r="A8" s="49" t="s">
        <v>7</v>
      </c>
    </row>
    <row r="9" spans="1:34">
      <c r="A9" s="49" t="s">
        <v>7</v>
      </c>
    </row>
    <row r="10" spans="1:34">
      <c r="A10" s="49" t="s">
        <v>7</v>
      </c>
    </row>
    <row r="11" spans="1:34">
      <c r="A11" s="49" t="s">
        <v>7</v>
      </c>
      <c r="C11" s="49" t="s">
        <v>26</v>
      </c>
      <c r="E11" s="49" t="s">
        <v>100</v>
      </c>
    </row>
    <row r="12" spans="1:34">
      <c r="A12" s="49" t="s">
        <v>7</v>
      </c>
      <c r="C12" s="49" t="s">
        <v>27</v>
      </c>
      <c r="E12" s="49" t="s">
        <v>101</v>
      </c>
    </row>
    <row r="13" spans="1:34">
      <c r="A13" s="49" t="s">
        <v>7</v>
      </c>
      <c r="C13" s="49" t="s">
        <v>37</v>
      </c>
      <c r="E13" s="49" t="s">
        <v>102</v>
      </c>
    </row>
    <row r="14" spans="1:34">
      <c r="A14" s="49" t="s">
        <v>7</v>
      </c>
      <c r="C14" s="49" t="s">
        <v>35</v>
      </c>
      <c r="E14" s="49" t="s">
        <v>103</v>
      </c>
    </row>
    <row r="15" spans="1:34">
      <c r="A15" s="49" t="s">
        <v>7</v>
      </c>
      <c r="C15" s="49" t="s">
        <v>38</v>
      </c>
      <c r="E15" s="49" t="s">
        <v>104</v>
      </c>
    </row>
    <row r="16" spans="1:34">
      <c r="A16" s="49" t="s">
        <v>7</v>
      </c>
      <c r="C16" s="49" t="s">
        <v>39</v>
      </c>
      <c r="E16" s="49" t="s">
        <v>105</v>
      </c>
    </row>
    <row r="17" spans="1:41">
      <c r="A17" s="49" t="s">
        <v>7</v>
      </c>
    </row>
    <row r="18" spans="1:41">
      <c r="A18" s="49" t="s">
        <v>7</v>
      </c>
    </row>
    <row r="21" spans="1:41">
      <c r="K21" s="49" t="s">
        <v>40</v>
      </c>
    </row>
    <row r="23" spans="1:41">
      <c r="E23" s="49" t="s">
        <v>28</v>
      </c>
      <c r="K23" s="49" t="s">
        <v>54</v>
      </c>
      <c r="L23" s="49" t="s">
        <v>55</v>
      </c>
      <c r="M23" s="49" t="s">
        <v>14</v>
      </c>
      <c r="N23" s="49" t="s">
        <v>15</v>
      </c>
      <c r="O23" s="49" t="s">
        <v>29</v>
      </c>
      <c r="P23" s="49" t="s">
        <v>56</v>
      </c>
      <c r="Q23" s="49" t="s">
        <v>57</v>
      </c>
      <c r="R23" s="49" t="s">
        <v>30</v>
      </c>
      <c r="S23" s="49" t="s">
        <v>34</v>
      </c>
      <c r="T23" s="49" t="s">
        <v>32</v>
      </c>
      <c r="U23" s="49" t="s">
        <v>16</v>
      </c>
      <c r="V23" s="49" t="s">
        <v>58</v>
      </c>
      <c r="W23" s="49" t="s">
        <v>59</v>
      </c>
      <c r="X23" s="49" t="s">
        <v>33</v>
      </c>
      <c r="Y23" s="49" t="s">
        <v>12</v>
      </c>
      <c r="Z23" s="49" t="s">
        <v>31</v>
      </c>
      <c r="AA23" s="49" t="s">
        <v>13</v>
      </c>
      <c r="AB23" s="49" t="s">
        <v>49</v>
      </c>
      <c r="AC23" s="49" t="s">
        <v>50</v>
      </c>
      <c r="AD23" s="49" t="s">
        <v>60</v>
      </c>
      <c r="AE23" s="49" t="s">
        <v>61</v>
      </c>
      <c r="AF23" s="49" t="s">
        <v>62</v>
      </c>
      <c r="AG23" s="49" t="s">
        <v>63</v>
      </c>
      <c r="AH23" s="49" t="s">
        <v>64</v>
      </c>
      <c r="AI23" s="49" t="s">
        <v>65</v>
      </c>
      <c r="AJ23" s="49" t="s">
        <v>66</v>
      </c>
      <c r="AK23" s="49" t="s">
        <v>67</v>
      </c>
      <c r="AL23" s="49" t="s">
        <v>68</v>
      </c>
      <c r="AM23" s="49" t="s">
        <v>69</v>
      </c>
      <c r="AN23" s="49" t="s">
        <v>70</v>
      </c>
      <c r="AO23" s="49" t="s">
        <v>71</v>
      </c>
    </row>
    <row r="24" spans="1:41">
      <c r="B24" s="49" t="s">
        <v>106</v>
      </c>
      <c r="C24" s="49" t="s">
        <v>43</v>
      </c>
      <c r="E24" s="49" t="s">
        <v>107</v>
      </c>
      <c r="K24" s="49" t="s">
        <v>108</v>
      </c>
      <c r="L24" s="49" t="s">
        <v>109</v>
      </c>
      <c r="M24" s="49" t="s">
        <v>110</v>
      </c>
      <c r="N24" s="49" t="s">
        <v>111</v>
      </c>
      <c r="O24" s="49" t="s">
        <v>112</v>
      </c>
      <c r="P24" s="49" t="s">
        <v>113</v>
      </c>
      <c r="R24" s="49" t="s">
        <v>114</v>
      </c>
      <c r="S24" s="49" t="s">
        <v>115</v>
      </c>
      <c r="T24" s="49" t="s">
        <v>116</v>
      </c>
      <c r="U24" s="49" t="s">
        <v>117</v>
      </c>
      <c r="V24" s="49" t="s">
        <v>118</v>
      </c>
      <c r="W24" s="49" t="s">
        <v>119</v>
      </c>
      <c r="X24" s="49" t="s">
        <v>120</v>
      </c>
      <c r="Y24" s="49" t="s">
        <v>121</v>
      </c>
      <c r="Z24" s="49" t="s">
        <v>122</v>
      </c>
      <c r="AA24" s="49" t="s">
        <v>123</v>
      </c>
      <c r="AB24" s="49" t="s">
        <v>124</v>
      </c>
      <c r="AC24" s="49" t="s">
        <v>125</v>
      </c>
      <c r="AD24" s="49" t="s">
        <v>126</v>
      </c>
      <c r="AE24" s="49" t="s">
        <v>125</v>
      </c>
      <c r="AF24" s="49" t="s">
        <v>72</v>
      </c>
      <c r="AG24" s="49" t="s">
        <v>127</v>
      </c>
      <c r="AH24" s="49" t="s">
        <v>73</v>
      </c>
      <c r="AI24" s="49" t="s">
        <v>74</v>
      </c>
      <c r="AJ24" s="49" t="s">
        <v>128</v>
      </c>
      <c r="AK24" s="49" t="s">
        <v>129</v>
      </c>
      <c r="AL24" s="49" t="s">
        <v>130</v>
      </c>
      <c r="AM24" s="49" t="s">
        <v>131</v>
      </c>
      <c r="AN24" s="49" t="s">
        <v>132</v>
      </c>
      <c r="AO24" s="49" t="s">
        <v>133</v>
      </c>
    </row>
    <row r="25" spans="1:41">
      <c r="B25" s="49" t="s">
        <v>134</v>
      </c>
      <c r="C25" s="49" t="s">
        <v>44</v>
      </c>
      <c r="E25" s="49" t="s">
        <v>135</v>
      </c>
      <c r="K25" s="49" t="s">
        <v>136</v>
      </c>
      <c r="L25" s="49" t="s">
        <v>137</v>
      </c>
      <c r="M25" s="49" t="s">
        <v>138</v>
      </c>
      <c r="N25" s="49" t="s">
        <v>139</v>
      </c>
      <c r="O25" s="49" t="s">
        <v>140</v>
      </c>
      <c r="P25" s="49" t="s">
        <v>141</v>
      </c>
      <c r="Q25" s="49" t="s">
        <v>142</v>
      </c>
      <c r="S25" s="49" t="s">
        <v>141</v>
      </c>
      <c r="T25" s="49" t="s">
        <v>143</v>
      </c>
      <c r="U25" s="49" t="s">
        <v>144</v>
      </c>
      <c r="V25" s="49" t="s">
        <v>145</v>
      </c>
      <c r="W25" s="49" t="s">
        <v>146</v>
      </c>
      <c r="X25" s="49" t="s">
        <v>147</v>
      </c>
      <c r="Y25" s="49" t="s">
        <v>148</v>
      </c>
      <c r="Z25" s="49" t="s">
        <v>149</v>
      </c>
      <c r="AA25" s="49" t="s">
        <v>150</v>
      </c>
      <c r="AB25" s="49" t="s">
        <v>151</v>
      </c>
    </row>
    <row r="26" spans="1:41">
      <c r="B26" s="49" t="s">
        <v>152</v>
      </c>
      <c r="C26" s="49" t="s">
        <v>45</v>
      </c>
      <c r="E26" s="49" t="s">
        <v>153</v>
      </c>
      <c r="K26" s="49" t="s">
        <v>154</v>
      </c>
      <c r="L26" s="49" t="s">
        <v>155</v>
      </c>
      <c r="M26" s="49" t="s">
        <v>156</v>
      </c>
      <c r="N26" s="49" t="s">
        <v>157</v>
      </c>
      <c r="O26" s="49" t="s">
        <v>158</v>
      </c>
      <c r="P26" s="49" t="s">
        <v>159</v>
      </c>
      <c r="Q26" s="49" t="s">
        <v>160</v>
      </c>
      <c r="S26" s="49" t="s">
        <v>159</v>
      </c>
      <c r="T26" s="49" t="s">
        <v>161</v>
      </c>
      <c r="U26" s="49" t="s">
        <v>162</v>
      </c>
      <c r="V26" s="49" t="s">
        <v>163</v>
      </c>
      <c r="W26" s="49" t="s">
        <v>164</v>
      </c>
      <c r="X26" s="49" t="s">
        <v>165</v>
      </c>
      <c r="Y26" s="49" t="s">
        <v>166</v>
      </c>
      <c r="Z26" s="49" t="s">
        <v>167</v>
      </c>
      <c r="AA26" s="49" t="s">
        <v>168</v>
      </c>
      <c r="AB26" s="49" t="s">
        <v>169</v>
      </c>
    </row>
    <row r="28" spans="1:41">
      <c r="AA28" s="49" t="s">
        <v>170</v>
      </c>
      <c r="AB28" s="49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C1B28-7517-41A9-A9F1-8E3C2F15B97B}">
  <dimension ref="A1:AO28"/>
  <sheetViews>
    <sheetView workbookViewId="0"/>
  </sheetViews>
  <sheetFormatPr defaultRowHeight="15"/>
  <sheetData>
    <row r="1" spans="1:34">
      <c r="A1" s="49" t="s">
        <v>172</v>
      </c>
      <c r="B1" s="49" t="s">
        <v>41</v>
      </c>
      <c r="C1" s="49" t="s">
        <v>7</v>
      </c>
      <c r="D1" s="49" t="s">
        <v>7</v>
      </c>
      <c r="E1" s="49" t="s">
        <v>7</v>
      </c>
      <c r="F1" s="49" t="s">
        <v>7</v>
      </c>
      <c r="G1" s="49" t="s">
        <v>7</v>
      </c>
      <c r="H1" s="49" t="s">
        <v>7</v>
      </c>
      <c r="I1" s="49" t="s">
        <v>7</v>
      </c>
      <c r="J1" s="49" t="s">
        <v>48</v>
      </c>
      <c r="K1" s="49" t="s">
        <v>17</v>
      </c>
      <c r="L1" s="49" t="s">
        <v>17</v>
      </c>
      <c r="M1" s="49" t="s">
        <v>17</v>
      </c>
      <c r="N1" s="49" t="s">
        <v>17</v>
      </c>
      <c r="O1" s="49" t="s">
        <v>17</v>
      </c>
      <c r="P1" s="49" t="s">
        <v>17</v>
      </c>
      <c r="Q1" s="49" t="s">
        <v>17</v>
      </c>
      <c r="R1" s="49" t="s">
        <v>17</v>
      </c>
      <c r="S1" s="49" t="s">
        <v>17</v>
      </c>
      <c r="T1" s="49" t="s">
        <v>17</v>
      </c>
      <c r="U1" s="49" t="s">
        <v>17</v>
      </c>
      <c r="V1" s="49" t="s">
        <v>17</v>
      </c>
      <c r="W1" s="49" t="s">
        <v>17</v>
      </c>
      <c r="X1" s="49" t="s">
        <v>7</v>
      </c>
      <c r="Y1" s="49" t="s">
        <v>7</v>
      </c>
      <c r="Z1" s="49" t="s">
        <v>17</v>
      </c>
      <c r="AA1" s="49" t="s">
        <v>17</v>
      </c>
      <c r="AB1" s="49" t="s">
        <v>17</v>
      </c>
      <c r="AG1" s="49" t="s">
        <v>7</v>
      </c>
      <c r="AH1" s="49" t="s">
        <v>7</v>
      </c>
    </row>
    <row r="2" spans="1:34">
      <c r="A2" s="49" t="s">
        <v>7</v>
      </c>
      <c r="D2" s="49" t="s">
        <v>18</v>
      </c>
      <c r="E2" s="49" t="s">
        <v>90</v>
      </c>
    </row>
    <row r="3" spans="1:34">
      <c r="A3" s="49" t="s">
        <v>7</v>
      </c>
      <c r="D3" s="49" t="s">
        <v>21</v>
      </c>
      <c r="E3" s="49" t="s">
        <v>19</v>
      </c>
      <c r="F3" s="49" t="s">
        <v>20</v>
      </c>
      <c r="G3" s="49" t="s">
        <v>22</v>
      </c>
      <c r="H3" s="49" t="s">
        <v>42</v>
      </c>
      <c r="I3" s="49" t="s">
        <v>23</v>
      </c>
    </row>
    <row r="4" spans="1:34">
      <c r="A4" s="49" t="s">
        <v>7</v>
      </c>
      <c r="C4" s="49" t="s">
        <v>11</v>
      </c>
      <c r="D4" s="49" t="s">
        <v>91</v>
      </c>
      <c r="E4" s="49" t="s">
        <v>92</v>
      </c>
      <c r="F4" s="49" t="s">
        <v>46</v>
      </c>
      <c r="G4" s="49" t="s">
        <v>24</v>
      </c>
      <c r="H4" s="49" t="s">
        <v>93</v>
      </c>
    </row>
    <row r="5" spans="1:34">
      <c r="A5" s="49" t="s">
        <v>7</v>
      </c>
      <c r="C5" s="49" t="s">
        <v>10</v>
      </c>
      <c r="D5" s="49" t="s">
        <v>94</v>
      </c>
      <c r="E5" s="49" t="s">
        <v>95</v>
      </c>
      <c r="F5" s="49" t="s">
        <v>47</v>
      </c>
      <c r="G5" s="49" t="s">
        <v>24</v>
      </c>
      <c r="H5" s="49" t="s">
        <v>93</v>
      </c>
      <c r="I5" s="49" t="s">
        <v>96</v>
      </c>
    </row>
    <row r="6" spans="1:34">
      <c r="A6" s="49" t="s">
        <v>7</v>
      </c>
      <c r="C6" s="49" t="s">
        <v>36</v>
      </c>
      <c r="D6" s="49" t="s">
        <v>97</v>
      </c>
      <c r="E6" s="49" t="s">
        <v>98</v>
      </c>
      <c r="F6" s="49" t="s">
        <v>47</v>
      </c>
      <c r="G6" s="49" t="s">
        <v>24</v>
      </c>
      <c r="H6" s="49" t="s">
        <v>93</v>
      </c>
      <c r="I6" s="49" t="s">
        <v>99</v>
      </c>
    </row>
    <row r="7" spans="1:34">
      <c r="A7" s="49" t="s">
        <v>7</v>
      </c>
    </row>
    <row r="8" spans="1:34">
      <c r="A8" s="49" t="s">
        <v>7</v>
      </c>
    </row>
    <row r="9" spans="1:34">
      <c r="A9" s="49" t="s">
        <v>7</v>
      </c>
    </row>
    <row r="10" spans="1:34">
      <c r="A10" s="49" t="s">
        <v>7</v>
      </c>
    </row>
    <row r="11" spans="1:34">
      <c r="A11" s="49" t="s">
        <v>7</v>
      </c>
      <c r="C11" s="49" t="s">
        <v>26</v>
      </c>
      <c r="E11" s="49" t="s">
        <v>100</v>
      </c>
    </row>
    <row r="12" spans="1:34">
      <c r="A12" s="49" t="s">
        <v>7</v>
      </c>
      <c r="C12" s="49" t="s">
        <v>27</v>
      </c>
      <c r="E12" s="49" t="s">
        <v>101</v>
      </c>
    </row>
    <row r="13" spans="1:34">
      <c r="A13" s="49" t="s">
        <v>7</v>
      </c>
      <c r="C13" s="49" t="s">
        <v>37</v>
      </c>
      <c r="E13" s="49" t="s">
        <v>102</v>
      </c>
    </row>
    <row r="14" spans="1:34">
      <c r="A14" s="49" t="s">
        <v>7</v>
      </c>
      <c r="C14" s="49" t="s">
        <v>35</v>
      </c>
      <c r="E14" s="49" t="s">
        <v>103</v>
      </c>
    </row>
    <row r="15" spans="1:34">
      <c r="A15" s="49" t="s">
        <v>7</v>
      </c>
      <c r="C15" s="49" t="s">
        <v>38</v>
      </c>
      <c r="E15" s="49" t="s">
        <v>104</v>
      </c>
    </row>
    <row r="16" spans="1:34">
      <c r="A16" s="49" t="s">
        <v>7</v>
      </c>
      <c r="C16" s="49" t="s">
        <v>39</v>
      </c>
      <c r="E16" s="49" t="s">
        <v>105</v>
      </c>
    </row>
    <row r="17" spans="1:41">
      <c r="A17" s="49" t="s">
        <v>7</v>
      </c>
    </row>
    <row r="18" spans="1:41">
      <c r="A18" s="49" t="s">
        <v>7</v>
      </c>
    </row>
    <row r="21" spans="1:41">
      <c r="K21" s="49" t="s">
        <v>40</v>
      </c>
    </row>
    <row r="23" spans="1:41">
      <c r="E23" s="49" t="s">
        <v>28</v>
      </c>
      <c r="K23" s="49" t="s">
        <v>54</v>
      </c>
      <c r="L23" s="49" t="s">
        <v>55</v>
      </c>
      <c r="M23" s="49" t="s">
        <v>14</v>
      </c>
      <c r="N23" s="49" t="s">
        <v>15</v>
      </c>
      <c r="O23" s="49" t="s">
        <v>29</v>
      </c>
      <c r="P23" s="49" t="s">
        <v>56</v>
      </c>
      <c r="Q23" s="49" t="s">
        <v>57</v>
      </c>
      <c r="R23" s="49" t="s">
        <v>30</v>
      </c>
      <c r="S23" s="49" t="s">
        <v>34</v>
      </c>
      <c r="T23" s="49" t="s">
        <v>32</v>
      </c>
      <c r="U23" s="49" t="s">
        <v>16</v>
      </c>
      <c r="V23" s="49" t="s">
        <v>58</v>
      </c>
      <c r="W23" s="49" t="s">
        <v>59</v>
      </c>
      <c r="X23" s="49" t="s">
        <v>33</v>
      </c>
      <c r="Y23" s="49" t="s">
        <v>12</v>
      </c>
      <c r="Z23" s="49" t="s">
        <v>31</v>
      </c>
      <c r="AA23" s="49" t="s">
        <v>13</v>
      </c>
      <c r="AB23" s="49" t="s">
        <v>49</v>
      </c>
      <c r="AC23" s="49" t="s">
        <v>50</v>
      </c>
      <c r="AD23" s="49" t="s">
        <v>60</v>
      </c>
      <c r="AE23" s="49" t="s">
        <v>61</v>
      </c>
      <c r="AF23" s="49" t="s">
        <v>62</v>
      </c>
      <c r="AG23" s="49" t="s">
        <v>63</v>
      </c>
      <c r="AH23" s="49" t="s">
        <v>64</v>
      </c>
      <c r="AI23" s="49" t="s">
        <v>65</v>
      </c>
      <c r="AJ23" s="49" t="s">
        <v>66</v>
      </c>
      <c r="AK23" s="49" t="s">
        <v>67</v>
      </c>
      <c r="AL23" s="49" t="s">
        <v>68</v>
      </c>
      <c r="AM23" s="49" t="s">
        <v>69</v>
      </c>
      <c r="AN23" s="49" t="s">
        <v>70</v>
      </c>
      <c r="AO23" s="49" t="s">
        <v>71</v>
      </c>
    </row>
    <row r="24" spans="1:41">
      <c r="B24" s="49" t="s">
        <v>106</v>
      </c>
      <c r="C24" s="49" t="s">
        <v>43</v>
      </c>
      <c r="E24" s="49" t="s">
        <v>107</v>
      </c>
      <c r="K24" s="49" t="s">
        <v>108</v>
      </c>
      <c r="L24" s="49" t="s">
        <v>109</v>
      </c>
      <c r="M24" s="49" t="s">
        <v>110</v>
      </c>
      <c r="N24" s="49" t="s">
        <v>111</v>
      </c>
      <c r="O24" s="49" t="s">
        <v>112</v>
      </c>
      <c r="P24" s="49" t="s">
        <v>113</v>
      </c>
      <c r="R24" s="49" t="s">
        <v>114</v>
      </c>
      <c r="S24" s="49" t="s">
        <v>115</v>
      </c>
      <c r="T24" s="49" t="s">
        <v>116</v>
      </c>
      <c r="U24" s="49" t="s">
        <v>117</v>
      </c>
      <c r="V24" s="49" t="s">
        <v>118</v>
      </c>
      <c r="W24" s="49" t="s">
        <v>119</v>
      </c>
      <c r="X24" s="49" t="s">
        <v>120</v>
      </c>
      <c r="Y24" s="49" t="s">
        <v>121</v>
      </c>
      <c r="Z24" s="49" t="s">
        <v>122</v>
      </c>
      <c r="AA24" s="49" t="s">
        <v>123</v>
      </c>
      <c r="AB24" s="49" t="s">
        <v>124</v>
      </c>
      <c r="AC24" s="49" t="s">
        <v>125</v>
      </c>
      <c r="AD24" s="49" t="s">
        <v>126</v>
      </c>
      <c r="AE24" s="49" t="s">
        <v>125</v>
      </c>
      <c r="AF24" s="49" t="s">
        <v>72</v>
      </c>
      <c r="AG24" s="49" t="s">
        <v>127</v>
      </c>
      <c r="AH24" s="49" t="s">
        <v>73</v>
      </c>
      <c r="AI24" s="49" t="s">
        <v>74</v>
      </c>
      <c r="AJ24" s="49" t="s">
        <v>128</v>
      </c>
      <c r="AK24" s="49" t="s">
        <v>129</v>
      </c>
      <c r="AL24" s="49" t="s">
        <v>130</v>
      </c>
      <c r="AM24" s="49" t="s">
        <v>131</v>
      </c>
      <c r="AN24" s="49" t="s">
        <v>132</v>
      </c>
      <c r="AO24" s="49" t="s">
        <v>133</v>
      </c>
    </row>
    <row r="25" spans="1:41">
      <c r="B25" s="49" t="s">
        <v>134</v>
      </c>
      <c r="C25" s="49" t="s">
        <v>44</v>
      </c>
      <c r="E25" s="49" t="s">
        <v>135</v>
      </c>
      <c r="K25" s="49" t="s">
        <v>136</v>
      </c>
      <c r="L25" s="49" t="s">
        <v>137</v>
      </c>
      <c r="M25" s="49" t="s">
        <v>138</v>
      </c>
      <c r="N25" s="49" t="s">
        <v>139</v>
      </c>
      <c r="O25" s="49" t="s">
        <v>140</v>
      </c>
      <c r="P25" s="49" t="s">
        <v>141</v>
      </c>
      <c r="Q25" s="49" t="s">
        <v>142</v>
      </c>
      <c r="S25" s="49" t="s">
        <v>141</v>
      </c>
      <c r="T25" s="49" t="s">
        <v>143</v>
      </c>
      <c r="U25" s="49" t="s">
        <v>144</v>
      </c>
      <c r="V25" s="49" t="s">
        <v>145</v>
      </c>
      <c r="W25" s="49" t="s">
        <v>146</v>
      </c>
      <c r="X25" s="49" t="s">
        <v>147</v>
      </c>
      <c r="Y25" s="49" t="s">
        <v>148</v>
      </c>
      <c r="Z25" s="49" t="s">
        <v>149</v>
      </c>
      <c r="AA25" s="49" t="s">
        <v>150</v>
      </c>
      <c r="AB25" s="49" t="s">
        <v>151</v>
      </c>
    </row>
    <row r="26" spans="1:41">
      <c r="B26" s="49" t="s">
        <v>152</v>
      </c>
      <c r="C26" s="49" t="s">
        <v>45</v>
      </c>
      <c r="E26" s="49" t="s">
        <v>153</v>
      </c>
      <c r="K26" s="49" t="s">
        <v>154</v>
      </c>
      <c r="L26" s="49" t="s">
        <v>155</v>
      </c>
      <c r="M26" s="49" t="s">
        <v>156</v>
      </c>
      <c r="N26" s="49" t="s">
        <v>157</v>
      </c>
      <c r="O26" s="49" t="s">
        <v>158</v>
      </c>
      <c r="P26" s="49" t="s">
        <v>159</v>
      </c>
      <c r="Q26" s="49" t="s">
        <v>160</v>
      </c>
      <c r="S26" s="49" t="s">
        <v>159</v>
      </c>
      <c r="T26" s="49" t="s">
        <v>161</v>
      </c>
      <c r="U26" s="49" t="s">
        <v>162</v>
      </c>
      <c r="V26" s="49" t="s">
        <v>163</v>
      </c>
      <c r="W26" s="49" t="s">
        <v>164</v>
      </c>
      <c r="X26" s="49" t="s">
        <v>165</v>
      </c>
      <c r="Y26" s="49" t="s">
        <v>166</v>
      </c>
      <c r="Z26" s="49" t="s">
        <v>167</v>
      </c>
      <c r="AA26" s="49" t="s">
        <v>168</v>
      </c>
      <c r="AB26" s="49" t="s">
        <v>169</v>
      </c>
    </row>
    <row r="28" spans="1:41">
      <c r="AA28" s="49" t="s">
        <v>170</v>
      </c>
      <c r="AB28" s="49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F5561-630D-47B1-B255-A098146CAA9C}">
  <dimension ref="A1:E30"/>
  <sheetViews>
    <sheetView workbookViewId="0"/>
  </sheetViews>
  <sheetFormatPr defaultRowHeight="15"/>
  <sheetData>
    <row r="1" spans="1:5">
      <c r="A1" s="49" t="s">
        <v>175</v>
      </c>
      <c r="B1" s="49" t="s">
        <v>1</v>
      </c>
      <c r="C1" s="49" t="s">
        <v>2</v>
      </c>
      <c r="D1" s="49" t="s">
        <v>3</v>
      </c>
    </row>
    <row r="2" spans="1:5">
      <c r="B2" s="49" t="s">
        <v>18</v>
      </c>
      <c r="C2" s="49" t="s">
        <v>4</v>
      </c>
    </row>
    <row r="3" spans="1:5">
      <c r="A3" s="49" t="s">
        <v>0</v>
      </c>
      <c r="B3" s="49" t="s">
        <v>5</v>
      </c>
      <c r="C3" s="49" t="s">
        <v>77</v>
      </c>
    </row>
    <row r="4" spans="1:5">
      <c r="A4" s="49" t="s">
        <v>0</v>
      </c>
      <c r="B4" s="49" t="s">
        <v>6</v>
      </c>
      <c r="C4" s="49" t="s">
        <v>78</v>
      </c>
    </row>
    <row r="5" spans="1:5">
      <c r="A5" s="49" t="s">
        <v>0</v>
      </c>
      <c r="B5" s="49" t="s">
        <v>25</v>
      </c>
      <c r="C5" s="49" t="s">
        <v>79</v>
      </c>
      <c r="D5" s="49" t="s">
        <v>80</v>
      </c>
      <c r="E5" s="49" t="s">
        <v>51</v>
      </c>
    </row>
    <row r="8" spans="1:5">
      <c r="A8" s="49" t="s">
        <v>8</v>
      </c>
      <c r="C8" s="49" t="s">
        <v>81</v>
      </c>
    </row>
    <row r="9" spans="1:5">
      <c r="A9" s="49" t="s">
        <v>9</v>
      </c>
      <c r="C9" s="49" t="s">
        <v>82</v>
      </c>
    </row>
    <row r="10" spans="1:5">
      <c r="B10" s="49" t="s">
        <v>37</v>
      </c>
      <c r="C10" s="49" t="s">
        <v>83</v>
      </c>
    </row>
    <row r="11" spans="1:5">
      <c r="B11" s="49" t="s">
        <v>35</v>
      </c>
      <c r="C11" s="49" t="s">
        <v>83</v>
      </c>
    </row>
    <row r="12" spans="1:5">
      <c r="B12" s="49" t="s">
        <v>38</v>
      </c>
      <c r="C12" s="49" t="s">
        <v>84</v>
      </c>
    </row>
    <row r="13" spans="1:5">
      <c r="B13" s="49" t="s">
        <v>39</v>
      </c>
      <c r="C13" s="49" t="s">
        <v>85</v>
      </c>
      <c r="D13" s="49" t="s">
        <v>86</v>
      </c>
    </row>
    <row r="14" spans="1:5">
      <c r="D14" s="49" t="s">
        <v>87</v>
      </c>
    </row>
    <row r="15" spans="1:5">
      <c r="D15" s="49" t="s">
        <v>52</v>
      </c>
    </row>
    <row r="28" spans="3:4">
      <c r="C28" s="49" t="s">
        <v>53</v>
      </c>
      <c r="D28" s="49" t="s">
        <v>52</v>
      </c>
    </row>
    <row r="29" spans="3:4">
      <c r="D29" s="49" t="s">
        <v>86</v>
      </c>
    </row>
    <row r="30" spans="3:4">
      <c r="D30" s="49" t="s">
        <v>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39561-41D4-466A-8937-F840821BEA41}">
  <dimension ref="A1:AO32"/>
  <sheetViews>
    <sheetView workbookViewId="0"/>
  </sheetViews>
  <sheetFormatPr defaultRowHeight="15"/>
  <sheetData>
    <row r="1" spans="1:34">
      <c r="A1" s="49" t="s">
        <v>299</v>
      </c>
      <c r="B1" s="49" t="s">
        <v>41</v>
      </c>
      <c r="C1" s="49" t="s">
        <v>7</v>
      </c>
      <c r="D1" s="49" t="s">
        <v>7</v>
      </c>
      <c r="E1" s="49" t="s">
        <v>7</v>
      </c>
      <c r="F1" s="49" t="s">
        <v>7</v>
      </c>
      <c r="G1" s="49" t="s">
        <v>7</v>
      </c>
      <c r="H1" s="49" t="s">
        <v>7</v>
      </c>
      <c r="I1" s="49" t="s">
        <v>7</v>
      </c>
      <c r="J1" s="49" t="s">
        <v>48</v>
      </c>
      <c r="K1" s="49" t="s">
        <v>17</v>
      </c>
      <c r="L1" s="49" t="s">
        <v>17</v>
      </c>
      <c r="M1" s="49" t="s">
        <v>17</v>
      </c>
      <c r="N1" s="49" t="s">
        <v>17</v>
      </c>
      <c r="O1" s="49" t="s">
        <v>17</v>
      </c>
      <c r="P1" s="49" t="s">
        <v>17</v>
      </c>
      <c r="Q1" s="49" t="s">
        <v>17</v>
      </c>
      <c r="R1" s="49" t="s">
        <v>17</v>
      </c>
      <c r="S1" s="49" t="s">
        <v>17</v>
      </c>
      <c r="T1" s="49" t="s">
        <v>17</v>
      </c>
      <c r="U1" s="49" t="s">
        <v>17</v>
      </c>
      <c r="V1" s="49" t="s">
        <v>17</v>
      </c>
      <c r="W1" s="49" t="s">
        <v>17</v>
      </c>
      <c r="X1" s="49" t="s">
        <v>7</v>
      </c>
      <c r="Y1" s="49" t="s">
        <v>7</v>
      </c>
      <c r="Z1" s="49" t="s">
        <v>17</v>
      </c>
      <c r="AA1" s="49" t="s">
        <v>17</v>
      </c>
      <c r="AB1" s="49" t="s">
        <v>17</v>
      </c>
      <c r="AG1" s="49" t="s">
        <v>7</v>
      </c>
      <c r="AH1" s="49" t="s">
        <v>7</v>
      </c>
    </row>
    <row r="2" spans="1:34">
      <c r="A2" s="49" t="s">
        <v>7</v>
      </c>
      <c r="D2" s="49" t="s">
        <v>18</v>
      </c>
      <c r="E2" s="49" t="s">
        <v>90</v>
      </c>
    </row>
    <row r="3" spans="1:34">
      <c r="A3" s="49" t="s">
        <v>7</v>
      </c>
      <c r="D3" s="49" t="s">
        <v>21</v>
      </c>
      <c r="E3" s="49" t="s">
        <v>19</v>
      </c>
      <c r="F3" s="49" t="s">
        <v>20</v>
      </c>
      <c r="G3" s="49" t="s">
        <v>22</v>
      </c>
      <c r="H3" s="49" t="s">
        <v>42</v>
      </c>
      <c r="I3" s="49" t="s">
        <v>23</v>
      </c>
    </row>
    <row r="4" spans="1:34">
      <c r="A4" s="49" t="s">
        <v>7</v>
      </c>
      <c r="C4" s="49" t="s">
        <v>11</v>
      </c>
      <c r="D4" s="49" t="s">
        <v>91</v>
      </c>
      <c r="E4" s="49" t="s">
        <v>92</v>
      </c>
      <c r="F4" s="49" t="s">
        <v>46</v>
      </c>
      <c r="G4" s="49" t="s">
        <v>24</v>
      </c>
      <c r="H4" s="49" t="s">
        <v>93</v>
      </c>
    </row>
    <row r="5" spans="1:34">
      <c r="A5" s="49" t="s">
        <v>7</v>
      </c>
      <c r="C5" s="49" t="s">
        <v>10</v>
      </c>
      <c r="D5" s="49" t="s">
        <v>94</v>
      </c>
      <c r="E5" s="49" t="s">
        <v>95</v>
      </c>
      <c r="F5" s="49" t="s">
        <v>47</v>
      </c>
      <c r="G5" s="49" t="s">
        <v>24</v>
      </c>
      <c r="H5" s="49" t="s">
        <v>93</v>
      </c>
      <c r="I5" s="49" t="s">
        <v>96</v>
      </c>
    </row>
    <row r="6" spans="1:34">
      <c r="A6" s="49" t="s">
        <v>7</v>
      </c>
      <c r="C6" s="49" t="s">
        <v>36</v>
      </c>
      <c r="D6" s="49" t="s">
        <v>97</v>
      </c>
      <c r="E6" s="49" t="s">
        <v>98</v>
      </c>
      <c r="F6" s="49" t="s">
        <v>47</v>
      </c>
      <c r="G6" s="49" t="s">
        <v>24</v>
      </c>
      <c r="H6" s="49" t="s">
        <v>93</v>
      </c>
      <c r="I6" s="49" t="s">
        <v>99</v>
      </c>
    </row>
    <row r="7" spans="1:34">
      <c r="A7" s="49" t="s">
        <v>7</v>
      </c>
    </row>
    <row r="8" spans="1:34">
      <c r="A8" s="49" t="s">
        <v>7</v>
      </c>
    </row>
    <row r="9" spans="1:34">
      <c r="A9" s="49" t="s">
        <v>7</v>
      </c>
    </row>
    <row r="10" spans="1:34">
      <c r="A10" s="49" t="s">
        <v>7</v>
      </c>
    </row>
    <row r="11" spans="1:34">
      <c r="A11" s="49" t="s">
        <v>7</v>
      </c>
      <c r="C11" s="49" t="s">
        <v>26</v>
      </c>
      <c r="E11" s="49" t="s">
        <v>100</v>
      </c>
    </row>
    <row r="12" spans="1:34">
      <c r="A12" s="49" t="s">
        <v>7</v>
      </c>
      <c r="C12" s="49" t="s">
        <v>27</v>
      </c>
      <c r="E12" s="49" t="s">
        <v>101</v>
      </c>
    </row>
    <row r="13" spans="1:34">
      <c r="A13" s="49" t="s">
        <v>7</v>
      </c>
      <c r="C13" s="49" t="s">
        <v>37</v>
      </c>
      <c r="E13" s="49" t="s">
        <v>102</v>
      </c>
    </row>
    <row r="14" spans="1:34">
      <c r="A14" s="49" t="s">
        <v>7</v>
      </c>
      <c r="C14" s="49" t="s">
        <v>35</v>
      </c>
      <c r="E14" s="49" t="s">
        <v>103</v>
      </c>
    </row>
    <row r="15" spans="1:34">
      <c r="A15" s="49" t="s">
        <v>7</v>
      </c>
      <c r="C15" s="49" t="s">
        <v>38</v>
      </c>
      <c r="E15" s="49" t="s">
        <v>104</v>
      </c>
    </row>
    <row r="16" spans="1:34">
      <c r="A16" s="49" t="s">
        <v>7</v>
      </c>
      <c r="C16" s="49" t="s">
        <v>39</v>
      </c>
      <c r="E16" s="49" t="s">
        <v>105</v>
      </c>
    </row>
    <row r="17" spans="1:41">
      <c r="A17" s="49" t="s">
        <v>7</v>
      </c>
    </row>
    <row r="18" spans="1:41">
      <c r="A18" s="49" t="s">
        <v>7</v>
      </c>
    </row>
    <row r="21" spans="1:41">
      <c r="K21" s="49" t="s">
        <v>40</v>
      </c>
    </row>
    <row r="23" spans="1:41">
      <c r="E23" s="49" t="s">
        <v>28</v>
      </c>
      <c r="K23" s="49" t="s">
        <v>54</v>
      </c>
      <c r="L23" s="49" t="s">
        <v>55</v>
      </c>
      <c r="M23" s="49" t="s">
        <v>14</v>
      </c>
      <c r="N23" s="49" t="s">
        <v>15</v>
      </c>
      <c r="O23" s="49" t="s">
        <v>29</v>
      </c>
      <c r="P23" s="49" t="s">
        <v>56</v>
      </c>
      <c r="Q23" s="49" t="s">
        <v>57</v>
      </c>
      <c r="R23" s="49" t="s">
        <v>30</v>
      </c>
      <c r="S23" s="49" t="s">
        <v>34</v>
      </c>
      <c r="T23" s="49" t="s">
        <v>32</v>
      </c>
      <c r="U23" s="49" t="s">
        <v>16</v>
      </c>
      <c r="V23" s="49" t="s">
        <v>58</v>
      </c>
      <c r="W23" s="49" t="s">
        <v>59</v>
      </c>
      <c r="X23" s="49" t="s">
        <v>33</v>
      </c>
      <c r="Y23" s="49" t="s">
        <v>12</v>
      </c>
      <c r="Z23" s="49" t="s">
        <v>31</v>
      </c>
      <c r="AA23" s="49" t="s">
        <v>13</v>
      </c>
      <c r="AB23" s="49" t="s">
        <v>49</v>
      </c>
      <c r="AC23" s="49" t="s">
        <v>50</v>
      </c>
      <c r="AD23" s="49" t="s">
        <v>60</v>
      </c>
      <c r="AE23" s="49" t="s">
        <v>61</v>
      </c>
      <c r="AF23" s="49" t="s">
        <v>62</v>
      </c>
      <c r="AG23" s="49" t="s">
        <v>63</v>
      </c>
      <c r="AH23" s="49" t="s">
        <v>64</v>
      </c>
      <c r="AI23" s="49" t="s">
        <v>65</v>
      </c>
      <c r="AJ23" s="49" t="s">
        <v>66</v>
      </c>
      <c r="AK23" s="49" t="s">
        <v>67</v>
      </c>
      <c r="AL23" s="49" t="s">
        <v>68</v>
      </c>
      <c r="AM23" s="49" t="s">
        <v>69</v>
      </c>
      <c r="AN23" s="49" t="s">
        <v>70</v>
      </c>
      <c r="AO23" s="49" t="s">
        <v>71</v>
      </c>
    </row>
    <row r="24" spans="1:41">
      <c r="B24" s="49" t="s">
        <v>106</v>
      </c>
      <c r="C24" s="49" t="s">
        <v>43</v>
      </c>
      <c r="E24" s="49" t="s">
        <v>107</v>
      </c>
      <c r="K24" s="49" t="s">
        <v>108</v>
      </c>
      <c r="L24" s="49" t="s">
        <v>109</v>
      </c>
      <c r="M24" s="49" t="s">
        <v>110</v>
      </c>
      <c r="N24" s="49" t="s">
        <v>111</v>
      </c>
      <c r="O24" s="49" t="s">
        <v>112</v>
      </c>
      <c r="P24" s="49" t="s">
        <v>113</v>
      </c>
      <c r="R24" s="49" t="s">
        <v>114</v>
      </c>
      <c r="S24" s="49" t="s">
        <v>115</v>
      </c>
      <c r="T24" s="49" t="s">
        <v>116</v>
      </c>
      <c r="U24" s="49" t="s">
        <v>117</v>
      </c>
      <c r="V24" s="49" t="s">
        <v>118</v>
      </c>
      <c r="W24" s="49" t="s">
        <v>119</v>
      </c>
      <c r="X24" s="49" t="s">
        <v>120</v>
      </c>
      <c r="Y24" s="49" t="s">
        <v>121</v>
      </c>
      <c r="Z24" s="49" t="s">
        <v>122</v>
      </c>
      <c r="AA24" s="49" t="s">
        <v>123</v>
      </c>
      <c r="AB24" s="49" t="s">
        <v>124</v>
      </c>
      <c r="AC24" s="49" t="s">
        <v>125</v>
      </c>
      <c r="AD24" s="49" t="s">
        <v>126</v>
      </c>
      <c r="AE24" s="49" t="s">
        <v>125</v>
      </c>
      <c r="AF24" s="49" t="s">
        <v>72</v>
      </c>
      <c r="AG24" s="49" t="s">
        <v>127</v>
      </c>
      <c r="AH24" s="49" t="s">
        <v>73</v>
      </c>
      <c r="AI24" s="49" t="s">
        <v>74</v>
      </c>
      <c r="AJ24" s="49" t="s">
        <v>128</v>
      </c>
      <c r="AK24" s="49" t="s">
        <v>129</v>
      </c>
      <c r="AL24" s="49" t="s">
        <v>130</v>
      </c>
      <c r="AM24" s="49" t="s">
        <v>131</v>
      </c>
      <c r="AN24" s="49" t="s">
        <v>132</v>
      </c>
      <c r="AO24" s="49" t="s">
        <v>133</v>
      </c>
    </row>
    <row r="25" spans="1:41">
      <c r="A25" s="49" t="s">
        <v>173</v>
      </c>
      <c r="B25" s="49" t="s">
        <v>134</v>
      </c>
      <c r="C25" s="49" t="s">
        <v>43</v>
      </c>
      <c r="E25" s="49" t="s">
        <v>177</v>
      </c>
      <c r="K25" s="49" t="s">
        <v>178</v>
      </c>
      <c r="L25" s="49" t="s">
        <v>179</v>
      </c>
      <c r="M25" s="49" t="s">
        <v>136</v>
      </c>
      <c r="N25" s="49" t="s">
        <v>137</v>
      </c>
      <c r="O25" s="49" t="s">
        <v>138</v>
      </c>
      <c r="P25" s="49" t="s">
        <v>180</v>
      </c>
      <c r="R25" s="49" t="s">
        <v>139</v>
      </c>
      <c r="S25" s="49" t="s">
        <v>140</v>
      </c>
      <c r="T25" s="49" t="s">
        <v>142</v>
      </c>
      <c r="U25" s="49" t="s">
        <v>181</v>
      </c>
      <c r="V25" s="49" t="s">
        <v>182</v>
      </c>
      <c r="W25" s="49" t="s">
        <v>183</v>
      </c>
      <c r="X25" s="49" t="s">
        <v>141</v>
      </c>
      <c r="Y25" s="49" t="s">
        <v>143</v>
      </c>
      <c r="Z25" s="49" t="s">
        <v>144</v>
      </c>
      <c r="AA25" s="49" t="s">
        <v>145</v>
      </c>
      <c r="AB25" s="49" t="s">
        <v>184</v>
      </c>
      <c r="AC25" s="49" t="s">
        <v>151</v>
      </c>
      <c r="AD25" s="49" t="s">
        <v>185</v>
      </c>
      <c r="AE25" s="49" t="s">
        <v>151</v>
      </c>
      <c r="AF25" s="49" t="s">
        <v>72</v>
      </c>
      <c r="AG25" s="49" t="s">
        <v>147</v>
      </c>
      <c r="AH25" s="49" t="s">
        <v>73</v>
      </c>
      <c r="AI25" s="49" t="s">
        <v>74</v>
      </c>
      <c r="AJ25" s="49" t="s">
        <v>186</v>
      </c>
      <c r="AK25" s="49" t="s">
        <v>187</v>
      </c>
      <c r="AL25" s="49" t="s">
        <v>188</v>
      </c>
      <c r="AM25" s="49" t="s">
        <v>189</v>
      </c>
      <c r="AN25" s="49" t="s">
        <v>190</v>
      </c>
      <c r="AO25" s="49" t="s">
        <v>191</v>
      </c>
    </row>
    <row r="26" spans="1:41">
      <c r="A26" s="49" t="s">
        <v>173</v>
      </c>
      <c r="B26" s="49" t="s">
        <v>152</v>
      </c>
      <c r="C26" s="49" t="s">
        <v>43</v>
      </c>
      <c r="E26" s="49" t="s">
        <v>192</v>
      </c>
      <c r="K26" s="49" t="s">
        <v>193</v>
      </c>
      <c r="L26" s="49" t="s">
        <v>194</v>
      </c>
      <c r="M26" s="49" t="s">
        <v>154</v>
      </c>
      <c r="N26" s="49" t="s">
        <v>155</v>
      </c>
      <c r="O26" s="49" t="s">
        <v>156</v>
      </c>
      <c r="P26" s="49" t="s">
        <v>195</v>
      </c>
      <c r="R26" s="49" t="s">
        <v>157</v>
      </c>
      <c r="S26" s="49" t="s">
        <v>158</v>
      </c>
      <c r="T26" s="49" t="s">
        <v>160</v>
      </c>
      <c r="U26" s="49" t="s">
        <v>196</v>
      </c>
      <c r="V26" s="49" t="s">
        <v>197</v>
      </c>
      <c r="W26" s="49" t="s">
        <v>198</v>
      </c>
      <c r="X26" s="49" t="s">
        <v>159</v>
      </c>
      <c r="Y26" s="49" t="s">
        <v>161</v>
      </c>
      <c r="Z26" s="49" t="s">
        <v>162</v>
      </c>
      <c r="AA26" s="49" t="s">
        <v>163</v>
      </c>
      <c r="AB26" s="49" t="s">
        <v>199</v>
      </c>
      <c r="AC26" s="49" t="s">
        <v>169</v>
      </c>
      <c r="AD26" s="49" t="s">
        <v>200</v>
      </c>
      <c r="AE26" s="49" t="s">
        <v>169</v>
      </c>
      <c r="AF26" s="49" t="s">
        <v>72</v>
      </c>
      <c r="AG26" s="49" t="s">
        <v>165</v>
      </c>
      <c r="AH26" s="49" t="s">
        <v>73</v>
      </c>
      <c r="AI26" s="49" t="s">
        <v>74</v>
      </c>
      <c r="AJ26" s="49" t="s">
        <v>201</v>
      </c>
      <c r="AK26" s="49" t="s">
        <v>202</v>
      </c>
      <c r="AL26" s="49" t="s">
        <v>203</v>
      </c>
      <c r="AM26" s="49" t="s">
        <v>204</v>
      </c>
      <c r="AN26" s="49" t="s">
        <v>205</v>
      </c>
      <c r="AO26" s="49" t="s">
        <v>206</v>
      </c>
    </row>
    <row r="27" spans="1:41">
      <c r="A27" s="49" t="s">
        <v>173</v>
      </c>
      <c r="B27" s="49" t="s">
        <v>207</v>
      </c>
      <c r="C27" s="49" t="s">
        <v>43</v>
      </c>
      <c r="E27" s="49" t="s">
        <v>208</v>
      </c>
      <c r="K27" s="49" t="s">
        <v>209</v>
      </c>
      <c r="L27" s="49" t="s">
        <v>210</v>
      </c>
      <c r="M27" s="49" t="s">
        <v>211</v>
      </c>
      <c r="N27" s="49" t="s">
        <v>212</v>
      </c>
      <c r="O27" s="49" t="s">
        <v>213</v>
      </c>
      <c r="P27" s="49" t="s">
        <v>214</v>
      </c>
      <c r="R27" s="49" t="s">
        <v>215</v>
      </c>
      <c r="S27" s="49" t="s">
        <v>216</v>
      </c>
      <c r="T27" s="49" t="s">
        <v>217</v>
      </c>
      <c r="U27" s="49" t="s">
        <v>218</v>
      </c>
      <c r="V27" s="49" t="s">
        <v>219</v>
      </c>
      <c r="W27" s="49" t="s">
        <v>220</v>
      </c>
      <c r="X27" s="49" t="s">
        <v>221</v>
      </c>
      <c r="Y27" s="49" t="s">
        <v>222</v>
      </c>
      <c r="Z27" s="49" t="s">
        <v>223</v>
      </c>
      <c r="AA27" s="49" t="s">
        <v>224</v>
      </c>
      <c r="AB27" s="49" t="s">
        <v>225</v>
      </c>
      <c r="AC27" s="49" t="s">
        <v>226</v>
      </c>
      <c r="AD27" s="49" t="s">
        <v>227</v>
      </c>
      <c r="AE27" s="49" t="s">
        <v>226</v>
      </c>
      <c r="AF27" s="49" t="s">
        <v>72</v>
      </c>
      <c r="AG27" s="49" t="s">
        <v>228</v>
      </c>
      <c r="AH27" s="49" t="s">
        <v>73</v>
      </c>
      <c r="AI27" s="49" t="s">
        <v>74</v>
      </c>
      <c r="AJ27" s="49" t="s">
        <v>229</v>
      </c>
      <c r="AK27" s="49" t="s">
        <v>230</v>
      </c>
      <c r="AL27" s="49" t="s">
        <v>231</v>
      </c>
      <c r="AM27" s="49" t="s">
        <v>232</v>
      </c>
      <c r="AN27" s="49" t="s">
        <v>233</v>
      </c>
      <c r="AO27" s="49" t="s">
        <v>234</v>
      </c>
    </row>
    <row r="28" spans="1:41">
      <c r="A28" s="49" t="s">
        <v>173</v>
      </c>
      <c r="B28" s="49" t="s">
        <v>235</v>
      </c>
      <c r="C28" s="49" t="s">
        <v>43</v>
      </c>
      <c r="E28" s="49" t="s">
        <v>236</v>
      </c>
      <c r="K28" s="49" t="s">
        <v>237</v>
      </c>
      <c r="L28" s="49" t="s">
        <v>238</v>
      </c>
      <c r="M28" s="49" t="s">
        <v>239</v>
      </c>
      <c r="N28" s="49" t="s">
        <v>240</v>
      </c>
      <c r="O28" s="49" t="s">
        <v>241</v>
      </c>
      <c r="P28" s="49" t="s">
        <v>242</v>
      </c>
      <c r="R28" s="49" t="s">
        <v>243</v>
      </c>
      <c r="S28" s="49" t="s">
        <v>244</v>
      </c>
      <c r="T28" s="49" t="s">
        <v>245</v>
      </c>
      <c r="U28" s="49" t="s">
        <v>246</v>
      </c>
      <c r="V28" s="49" t="s">
        <v>247</v>
      </c>
      <c r="W28" s="49" t="s">
        <v>248</v>
      </c>
      <c r="X28" s="49" t="s">
        <v>249</v>
      </c>
      <c r="Y28" s="49" t="s">
        <v>250</v>
      </c>
      <c r="Z28" s="49" t="s">
        <v>251</v>
      </c>
      <c r="AA28" s="49" t="s">
        <v>252</v>
      </c>
      <c r="AB28" s="49" t="s">
        <v>253</v>
      </c>
      <c r="AC28" s="49" t="s">
        <v>254</v>
      </c>
      <c r="AD28" s="49" t="s">
        <v>255</v>
      </c>
      <c r="AE28" s="49" t="s">
        <v>254</v>
      </c>
      <c r="AF28" s="49" t="s">
        <v>72</v>
      </c>
      <c r="AG28" s="49" t="s">
        <v>256</v>
      </c>
      <c r="AH28" s="49" t="s">
        <v>73</v>
      </c>
      <c r="AI28" s="49" t="s">
        <v>74</v>
      </c>
      <c r="AJ28" s="49" t="s">
        <v>257</v>
      </c>
      <c r="AK28" s="49" t="s">
        <v>258</v>
      </c>
      <c r="AL28" s="49" t="s">
        <v>259</v>
      </c>
      <c r="AM28" s="49" t="s">
        <v>260</v>
      </c>
      <c r="AN28" s="49" t="s">
        <v>261</v>
      </c>
      <c r="AO28" s="49" t="s">
        <v>262</v>
      </c>
    </row>
    <row r="29" spans="1:41">
      <c r="B29" s="49" t="s">
        <v>263</v>
      </c>
      <c r="C29" s="49" t="s">
        <v>44</v>
      </c>
      <c r="E29" s="49" t="s">
        <v>135</v>
      </c>
      <c r="K29" s="49" t="s">
        <v>264</v>
      </c>
      <c r="L29" s="49" t="s">
        <v>265</v>
      </c>
      <c r="M29" s="49" t="s">
        <v>266</v>
      </c>
      <c r="N29" s="49" t="s">
        <v>267</v>
      </c>
      <c r="O29" s="49" t="s">
        <v>268</v>
      </c>
      <c r="P29" s="49" t="s">
        <v>269</v>
      </c>
      <c r="Q29" s="49" t="s">
        <v>270</v>
      </c>
      <c r="S29" s="49" t="s">
        <v>269</v>
      </c>
      <c r="T29" s="49" t="s">
        <v>271</v>
      </c>
      <c r="U29" s="49" t="s">
        <v>272</v>
      </c>
      <c r="V29" s="49" t="s">
        <v>273</v>
      </c>
      <c r="W29" s="49" t="s">
        <v>274</v>
      </c>
      <c r="X29" s="49" t="s">
        <v>275</v>
      </c>
      <c r="Y29" s="49" t="s">
        <v>276</v>
      </c>
      <c r="Z29" s="49" t="s">
        <v>277</v>
      </c>
      <c r="AA29" s="49" t="s">
        <v>278</v>
      </c>
      <c r="AB29" s="49" t="s">
        <v>279</v>
      </c>
    </row>
    <row r="30" spans="1:41">
      <c r="B30" s="49" t="s">
        <v>280</v>
      </c>
      <c r="C30" s="49" t="s">
        <v>45</v>
      </c>
      <c r="E30" s="49" t="s">
        <v>153</v>
      </c>
      <c r="K30" s="49" t="s">
        <v>281</v>
      </c>
      <c r="L30" s="49" t="s">
        <v>282</v>
      </c>
      <c r="M30" s="49" t="s">
        <v>283</v>
      </c>
      <c r="N30" s="49" t="s">
        <v>284</v>
      </c>
      <c r="O30" s="49" t="s">
        <v>285</v>
      </c>
      <c r="P30" s="49" t="s">
        <v>286</v>
      </c>
      <c r="Q30" s="49" t="s">
        <v>287</v>
      </c>
      <c r="S30" s="49" t="s">
        <v>286</v>
      </c>
      <c r="T30" s="49" t="s">
        <v>288</v>
      </c>
      <c r="U30" s="49" t="s">
        <v>289</v>
      </c>
      <c r="V30" s="49" t="s">
        <v>290</v>
      </c>
      <c r="W30" s="49" t="s">
        <v>291</v>
      </c>
      <c r="X30" s="49" t="s">
        <v>292</v>
      </c>
      <c r="Y30" s="49" t="s">
        <v>293</v>
      </c>
      <c r="Z30" s="49" t="s">
        <v>294</v>
      </c>
      <c r="AA30" s="49" t="s">
        <v>295</v>
      </c>
      <c r="AB30" s="49" t="s">
        <v>296</v>
      </c>
    </row>
    <row r="32" spans="1:41">
      <c r="AA32" s="49" t="s">
        <v>297</v>
      </c>
      <c r="AB32" s="49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Option</vt:lpstr>
      <vt:lpstr>Data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cp:lastPrinted>2020-03-16T07:52:19Z</cp:lastPrinted>
  <dcterms:created xsi:type="dcterms:W3CDTF">2017-04-18T02:36:09Z</dcterms:created>
  <dcterms:modified xsi:type="dcterms:W3CDTF">2024-09-06T09:34:10Z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