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13_ncr:1_{E321650A-2746-4D91-A009-F530E1B239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19" state="veryHidden" r:id="rId9"/>
    <sheet name="Sheet7" sheetId="20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L24" i="2"/>
  <c r="AM24" i="2"/>
  <c r="AN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AL25" i="2"/>
  <c r="AM25" i="2"/>
  <c r="AN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AL26" i="2"/>
  <c r="AM26" i="2"/>
  <c r="AN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L27" i="2"/>
  <c r="AM27" i="2"/>
  <c r="AN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J28" i="2"/>
  <c r="AK28" i="2"/>
  <c r="AL28" i="2"/>
  <c r="AM28" i="2"/>
  <c r="AN28" i="2"/>
  <c r="E29" i="2"/>
  <c r="K29" i="2"/>
  <c r="L29" i="2"/>
  <c r="O29" i="2"/>
  <c r="P29" i="2"/>
  <c r="R29" i="2"/>
  <c r="S29" i="2"/>
  <c r="T29" i="2"/>
  <c r="W29" i="2"/>
  <c r="X29" i="2"/>
  <c r="Y29" i="2"/>
  <c r="Z29" i="2"/>
  <c r="AB29" i="2"/>
  <c r="AD29" i="2"/>
  <c r="AG29" i="2"/>
  <c r="AJ29" i="2"/>
  <c r="AK29" i="2"/>
  <c r="AL29" i="2"/>
  <c r="AM29" i="2"/>
  <c r="AN29" i="2"/>
  <c r="E30" i="2"/>
  <c r="K30" i="2"/>
  <c r="L30" i="2"/>
  <c r="O30" i="2"/>
  <c r="P30" i="2"/>
  <c r="R30" i="2"/>
  <c r="S30" i="2"/>
  <c r="T30" i="2"/>
  <c r="W30" i="2"/>
  <c r="X30" i="2"/>
  <c r="Y30" i="2"/>
  <c r="Z30" i="2"/>
  <c r="AB30" i="2"/>
  <c r="AD30" i="2"/>
  <c r="AG30" i="2"/>
  <c r="AJ30" i="2"/>
  <c r="AK30" i="2"/>
  <c r="AL30" i="2"/>
  <c r="AM30" i="2"/>
  <c r="AN30" i="2"/>
  <c r="E31" i="2"/>
  <c r="K31" i="2"/>
  <c r="L31" i="2"/>
  <c r="O31" i="2"/>
  <c r="R31" i="2"/>
  <c r="S31" i="2"/>
  <c r="T31" i="2"/>
  <c r="U31" i="2"/>
  <c r="X31" i="2"/>
  <c r="Y31" i="2"/>
  <c r="Z31" i="2"/>
  <c r="AA31" i="2"/>
  <c r="AC31" i="2"/>
  <c r="AD31" i="2"/>
  <c r="AE31" i="2"/>
  <c r="AF31" i="2"/>
  <c r="AG31" i="2"/>
  <c r="E32" i="2"/>
  <c r="K32" i="2"/>
  <c r="L32" i="2"/>
  <c r="O32" i="2"/>
  <c r="R32" i="2"/>
  <c r="S32" i="2"/>
  <c r="T32" i="2"/>
  <c r="U32" i="2"/>
  <c r="X32" i="2"/>
  <c r="Y32" i="2"/>
  <c r="Z32" i="2"/>
  <c r="AA32" i="2"/>
  <c r="AC32" i="2"/>
  <c r="AD32" i="2"/>
  <c r="AE32" i="2"/>
  <c r="AF32" i="2"/>
  <c r="AG32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AB31" i="2" l="1"/>
  <c r="AB32" i="2"/>
  <c r="B27" i="2"/>
  <c r="B25" i="2"/>
  <c r="B29" i="2"/>
  <c r="B24" i="2"/>
  <c r="B28" i="2"/>
  <c r="B26" i="2"/>
  <c r="I6" i="2"/>
  <c r="D4" i="2"/>
  <c r="E4" i="2" s="1"/>
  <c r="D6" i="2"/>
  <c r="D5" i="2"/>
  <c r="I5" i="2"/>
  <c r="B30" i="2" l="1"/>
  <c r="E6" i="2"/>
  <c r="E5" i="2"/>
  <c r="B31" i="2" l="1"/>
  <c r="B32" i="2"/>
</calcChain>
</file>

<file path=xl/sharedStrings.xml><?xml version="1.0" encoding="utf-8"?>
<sst xmlns="http://schemas.openxmlformats.org/spreadsheetml/2006/main" count="1169" uniqueCount="483">
  <si>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</si>
  <si>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</si>
  <si>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</si>
  <si>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</si>
  <si>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</si>
  <si>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</si>
  <si>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</si>
  <si>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</si>
  <si>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</si>
  <si>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</si>
  <si>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</si>
  <si>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</si>
  <si>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</si>
  <si>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</si>
  <si>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</si>
  <si>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</si>
  <si>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</si>
  <si>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</si>
  <si>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</si>
  <si>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</si>
  <si>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</si>
  <si>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</si>
  <si>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</si>
  <si>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</si>
  <si>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</si>
  <si>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</si>
  <si>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</si>
  <si>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</si>
  <si>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</si>
  <si>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</si>
  <si>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</si>
  <si>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</si>
  <si>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</si>
  <si>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</si>
  <si>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</si>
  <si>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</si>
  <si>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</si>
  <si>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</si>
  <si>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</si>
  <si>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</si>
  <si>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</si>
  <si>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</si>
  <si>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</si>
  <si>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</si>
  <si>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</si>
  <si>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</si>
  <si>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</si>
  <si>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</si>
  <si>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</si>
  <si>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</si>
  <si>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</si>
  <si>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</si>
  <si>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</si>
  <si>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</si>
  <si>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</si>
  <si>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</si>
  <si>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</si>
  <si>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</si>
  <si>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</si>
  <si>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</si>
  <si>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</si>
  <si>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</si>
  <si>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</si>
  <si>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</si>
  <si>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</si>
  <si>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</si>
  <si>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</si>
  <si>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</si>
  <si>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</si>
  <si>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</si>
  <si>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</si>
  <si>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</si>
  <si>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</si>
  <si>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</si>
  <si>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</si>
  <si>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</si>
  <si>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</si>
  <si>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</si>
  <si>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</si>
  <si>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</si>
  <si>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</si>
  <si>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</si>
  <si>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</si>
  <si>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</si>
  <si>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</si>
  <si>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</si>
  <si>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</si>
  <si>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</si>
  <si>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</si>
  <si>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</si>
  <si>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</si>
  <si>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</si>
  <si>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</si>
  <si>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</si>
  <si>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</si>
  <si>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</si>
  <si>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</si>
  <si>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</si>
  <si>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</si>
  <si>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</si>
  <si>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</si>
  <si>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</si>
  <si>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</si>
  <si>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</si>
  <si>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</si>
  <si>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</si>
  <si>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</si>
  <si>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</si>
  <si>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</si>
  <si>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</si>
  <si>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</si>
  <si>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</si>
  <si>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</si>
  <si>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</si>
  <si>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</si>
  <si>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</si>
  <si>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</si>
  <si>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</si>
  <si>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</si>
  <si>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</si>
  <si>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</si>
  <si>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</si>
  <si>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</si>
  <si>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</si>
  <si>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</si>
  <si>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</si>
  <si>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</si>
  <si>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</si>
  <si>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</si>
  <si>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</si>
  <si>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</si>
  <si>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</si>
  <si>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</si>
  <si>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</si>
  <si>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</si>
  <si>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</si>
  <si>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</si>
  <si>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</si>
  <si>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</si>
  <si>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</si>
  <si>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</si>
  <si>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</si>
  <si>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</si>
  <si>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</si>
  <si>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</si>
  <si>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</si>
  <si>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</si>
  <si>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</si>
  <si>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</si>
  <si>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</si>
  <si>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</si>
  <si>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</si>
  <si>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</si>
  <si>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</si>
  <si>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</si>
  <si>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</si>
  <si>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</si>
  <si>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</si>
  <si>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</si>
  <si>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</si>
  <si>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</si>
  <si>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</si>
  <si>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</si>
  <si>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</si>
  <si>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</si>
  <si>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</si>
  <si>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</si>
  <si>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</si>
  <si>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</si>
  <si>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</si>
  <si>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</si>
  <si>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</si>
  <si>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</si>
  <si>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</si>
  <si>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</si>
  <si>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</si>
  <si>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</si>
  <si>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</si>
  <si>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</si>
  <si>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</si>
  <si>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</si>
  <si>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</si>
  <si>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</si>
  <si>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</si>
  <si>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</si>
  <si>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</si>
  <si>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</si>
  <si>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</si>
  <si>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</si>
  <si>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</si>
  <si>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</si>
  <si>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</si>
  <si>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</si>
  <si>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</si>
  <si>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Auto</t>
  </si>
  <si>
    <t>=MONTH(N25)</t>
  </si>
  <si>
    <t>=YEAR(N25)</t>
  </si>
  <si>
    <t>=SUM(N25-U25)</t>
  </si>
  <si>
    <t>=MONTH(N26)</t>
  </si>
  <si>
    <t>=YEAR(N26)</t>
  </si>
  <si>
    <t>=SUM(N26-U26)</t>
  </si>
  <si>
    <t>=IF(K27="","Hide","Show")</t>
  </si>
  <si>
    <t>=MONTH(N27)</t>
  </si>
  <si>
    <t>=YEAR(N27)</t>
  </si>
  <si>
    <t>=SUM(N27-U27)</t>
  </si>
  <si>
    <t>=IFERROR(AC27/AA27,0)</t>
  </si>
  <si>
    <t>=IF(K28="","Hide","Show")</t>
  </si>
  <si>
    <t>=MONTH(N28)</t>
  </si>
  <si>
    <t>=YEAR(N28)</t>
  </si>
  <si>
    <t>=SUM(N28-U28)</t>
  </si>
  <si>
    <t>=IFERROR(AC28/AA28,0)</t>
  </si>
  <si>
    <t>=IF(K29="","Hide","Show")</t>
  </si>
  <si>
    <t>=MONTH(N29)</t>
  </si>
  <si>
    <t>=YEAR(N29)</t>
  </si>
  <si>
    <t>=SUM(N29-U29)</t>
  </si>
  <si>
    <t>=IFERROR(AC29/AA29,0)</t>
  </si>
  <si>
    <t>=IF(K30="","Hide","Show")</t>
  </si>
  <si>
    <t>=MONTH(N30)</t>
  </si>
  <si>
    <t>=YEAR(N30)</t>
  </si>
  <si>
    <t>=SUM(N30-U30)</t>
  </si>
  <si>
    <t>=IFERROR(AC30/AA30,0)</t>
  </si>
  <si>
    <t>=IF(K31="","Hide","Show")</t>
  </si>
  <si>
    <t>=MONTH(N31)</t>
  </si>
  <si>
    <t>=YEAR(N31)</t>
  </si>
  <si>
    <t>=SUM(N31-U31)</t>
  </si>
  <si>
    <t>=IFERROR(AC31/AA31,0)</t>
  </si>
  <si>
    <t>=IF(K32="","Hide","Show")</t>
  </si>
  <si>
    <t>=MONTH(N32)</t>
  </si>
  <si>
    <t>=YEAR(N32)</t>
  </si>
  <si>
    <t>=SUM(N32-U32)</t>
  </si>
  <si>
    <t>=IFERROR(AC32/AA32,0)</t>
  </si>
  <si>
    <t>=IF(K33="","Hide","Show")</t>
  </si>
  <si>
    <t>=IFERROR(AC33/AA33,0)</t>
  </si>
  <si>
    <t>=IF(K34="","Hide","Show")</t>
  </si>
  <si>
    <t>=IFERROR(AC34/AA34,0)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</si>
  <si>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</si>
  <si>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</si>
  <si>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</si>
  <si>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</si>
  <si>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</si>
  <si>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</si>
  <si>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</si>
  <si>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="01/08/2024"</t>
  </si>
  <si>
    <t>="31/08/2024"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</si>
  <si>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</si>
  <si>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</si>
  <si>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</si>
  <si>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</si>
  <si>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</si>
  <si>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</si>
  <si>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</si>
  <si>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</si>
  <si>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</si>
  <si>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</si>
  <si>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</si>
  <si>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</si>
  <si>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</si>
  <si>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</si>
  <si>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</si>
  <si>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</si>
  <si>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</si>
  <si>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</si>
  <si>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</si>
  <si>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</si>
  <si>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</si>
  <si>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</si>
  <si>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</si>
  <si>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</si>
  <si>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</si>
  <si>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</si>
  <si>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</si>
  <si>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</si>
  <si>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</si>
  <si>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</si>
  <si>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</si>
  <si>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</si>
  <si>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</si>
  <si>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</si>
  <si>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</si>
  <si>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</si>
  <si>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</si>
  <si>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=IFERROR(NF($E25,"U_BPurDisc"),"-")</t>
  </si>
  <si>
    <t>=IFERROR(NF($E25,"ADDRESS2"),"-")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</si>
  <si>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</si>
  <si>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</si>
  <si>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</si>
  <si>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</si>
  <si>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</si>
  <si>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</si>
  <si>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HOSPITAL"",""14=ITEMCODE"",""MS359-07102GLP"",""14=ITEMNAME"",""MS S"&amp;"QL CAL 2022 SLNG USER CAL"",""10=QUANTITY"",""1.000000"",""14=U_PONO"",""951860"",""15=U_PODATE"",""7/8/2024"",""10=U_TLINTCOS"",""0.000000"",""2=SLPCODE"",""132"",""14=SLPNAME"",""E0001-CS"",""14=MEMO"",""WENDY KUM CHIOU SZE"",""14=CONTACTNAME"",""JULIETTE LIM"",""10=LINETOTAL"",""208.2400"&amp;"00"",""14=U_ENR"","""",""14=U_MSENR"",""S7138270"",""14=U_MSPCN"",""B816AA67"",""14=ADDRESS2"",""ST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</si>
  <si>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</si>
  <si>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</si>
  <si>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</si>
  <si>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</si>
  <si>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</si>
  <si>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</si>
  <si>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</si>
  <si>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</si>
  <si>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</si>
  <si>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</si>
  <si>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</si>
  <si>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</si>
  <si>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</si>
  <si>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</si>
  <si>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=IFERROR(NF($E26,"U_BPurDisc"),"-")</t>
  </si>
  <si>
    <t>=IFERROR(NF($E26,"ADDRESS2"),"-")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</si>
  <si>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</si>
  <si>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</si>
  <si>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</si>
  <si>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</si>
  <si>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</si>
  <si>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</si>
  <si>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HOSPITAL"",""14=ITEMCODE"",""MS228-11680GLP"",""14=ITEMNAME"",""MS S"&amp;"QL SERVER STANDARD 2022 SLNG"",""10=QUANTITY"",""1.000000"",""14=U_PONO"",""951860"",""15=U_PODATE"",""7/8/2024"",""10=U_TLINTCOS"",""0.000000"",""2=SLPCODE"",""132"",""14=SLPNAME"",""E0001-CS"",""14=MEMO"",""WENDY KUM CHIOU SZE"",""14=CONTACTNAME"",""JULIETTE LIM"",""10=LINETOTAL"",""896.9"&amp;"20000"",""14=U_ENR"","""",""14=U_MSENR"",""S7138270"",""14=U_MSPCN"",""B816AA67"",""14=ADDRESS2"",""ST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</si>
  <si>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</si>
  <si>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</si>
  <si>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</si>
  <si>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</si>
  <si>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</si>
  <si>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</si>
  <si>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</si>
  <si>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</si>
  <si>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</si>
  <si>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</si>
  <si>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</si>
  <si>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</si>
  <si>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</si>
  <si>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</si>
  <si>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</si>
  <si>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</si>
  <si>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</si>
  <si>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</si>
  <si>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</si>
  <si>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</si>
  <si>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</si>
  <si>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</si>
  <si>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="""UICACS"","""",""SQL="",""2=DOCNUM"",""33036149"",""14=CUSTREF"",""2024101417"",""14=U_CUSTREF"",""2024101417"",""15=DOCDATE"",""8/8/2024"",""15=TAXDATE"",""8/8/2024"",""14=CARDCODE"",""CS0167-SGD"",""14=CARDNAME"",""ST LUKE'S HOSPITAL"",""14=ITEMCODE"",""MS9EM-00832GLP"",""14=ITEMNAME"",""MS W"&amp;"IN SVR STD CORE 2022 SNGL 2  LIC CORE LIC"",""10=QUANTITY"",""5.000000"",""14=U_PONO"",""951860"",""15=U_PODATE"",""7/8/2024"",""10=U_TLINTCOS"",""0.000000"",""2=SLPCODE"",""132"",""14=SLPNAME"",""E0001-CS"",""14=MEMO"",""WENDY KUM CHIOU SZE"",""14=CONTACTNAME"",""JULIETTE LIM"",""10=LINE"&amp;"TOTAL"",""615.500000"",""14=U_ENR"","""",""14=U_MSENR"",""S7138270"",""14=U_MSPCN"",""B816AA67"",""14=ADDRESS2"",""ST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juliettelim@"&amp;"stluke.org.sg"""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</si>
  <si>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</si>
  <si>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</si>
  <si>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</si>
  <si>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</si>
  <si>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</si>
  <si>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</si>
  <si>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</si>
  <si>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</si>
  <si>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</si>
  <si>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</si>
  <si>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</si>
  <si>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</si>
  <si>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</si>
  <si>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</si>
  <si>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</si>
  <si>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</si>
  <si>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</si>
  <si>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</si>
  <si>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</si>
  <si>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</si>
  <si>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</si>
  <si>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</si>
  <si>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="""UICACS"","""",""SQL="",""2=DOCNUM"",""33036185"",""14=CUSTREF"",""2024101460"",""14=U_CUSTREF"",""2024101460"",""15=DOCDATE"",""14/8/2024"",""15=TAXDATE"",""14/8/2024"",""14=CARDCODE"",""CS0167-SGD"",""14=CARDNAME"",""ST LUKE'S HOSPITAL"",""14=ITEMCODE"",""MS021-10695GLP"",""14=ITEMNAME"",""MS"&amp;" OFFICE STD 2021 SNGL LTSC"",""10=QUANTITY"",""1.000000"",""14=U_PONO"",""951936"",""15=U_PODATE"",""13/8/2024"",""10=U_TLINTCOS"",""0.000000"",""2=SLPCODE"",""132"",""14=SLPNAME"",""E0001-CS"",""14=MEMO"",""WENDY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</si>
  <si>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</si>
  <si>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</si>
  <si>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</si>
  <si>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</si>
  <si>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</si>
  <si>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</si>
  <si>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</si>
  <si>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</si>
  <si>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</si>
  <si>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</si>
  <si>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</si>
  <si>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</si>
  <si>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</si>
  <si>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</si>
  <si>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</si>
  <si>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</si>
  <si>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</si>
  <si>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</si>
  <si>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</si>
  <si>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</si>
  <si>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</si>
  <si>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</si>
  <si>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LTSC"",""10=QUANTITY"",""2.000000"",""14=U_PONO"",""952140"",""15=U_PODATE"",""26/8/2024"",""10=U_TLINTCOS"",""0.000000"",""2=SLPCODE"",""132"",""14=SLPNAME"",""E0001-CS"",""14=MEMO"",""WENDY KUM CHIOU SZE"",""14=CONTACTNAME"",""JULIETTE LIM"",""10=LINETOTAL"",""821.28"&amp;"0000"",""14=U_ENR"","""",""14=U_MSENR"",""S7138270"",""14=U_MSPCN"",""B816AA67"",""14=ADDRESS2"",""ST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</si>
  <si>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</si>
  <si>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</si>
  <si>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</si>
  <si>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</si>
  <si>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</si>
  <si>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</si>
  <si>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</si>
  <si>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</si>
  <si>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</si>
  <si>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</si>
  <si>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</si>
  <si>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</si>
  <si>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</si>
  <si>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</si>
  <si>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</si>
  <si>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</si>
  <si>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</si>
  <si>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</si>
  <si>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</si>
  <si>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</si>
  <si>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</si>
  <si>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</si>
  <si>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LTSC"",""10=QUANTITY"",""1.000000"",""14=U_PONO"",""952140"",""15=U_PODATE"",""26/8/2024"",""10=U_TLINTCOS"",""0.000000"",""2=SLPCODE"",""132"",""14=SLPNAME"",""E0001-CS"",""14=MEMO"",""WENDY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</si>
  <si>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</si>
  <si>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</si>
  <si>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</si>
  <si>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</si>
  <si>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</si>
  <si>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</si>
  <si>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</si>
  <si>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</si>
  <si>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</si>
  <si>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</si>
  <si>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</si>
  <si>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</si>
  <si>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</si>
  <si>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</si>
  <si>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</si>
  <si>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</si>
  <si>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</si>
  <si>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</si>
  <si>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</si>
  <si>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</si>
  <si>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</si>
  <si>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</si>
  <si>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="""UICACS"","""",""SQL="",""2=DOCNUM"",""33036324"",""14=CUSTREF"",""2024101561"",""14=U_CUSTREF"",""2024101561"",""15=DOCDATE"",""29/8/2024"",""15=TAXDATE"",""29/8/2024"",""14=CARDCODE"",""CS0167-SGD"",""14=CARDNAME"",""ST LUKE'S HOSPITAL"",""14=ITEMCODE"",""MS021-10695GLP"",""14=ITEMNAME"",""MS"&amp;" OFFICE STD 2021 SNGL LTSC"",""10=QUANTITY"",""5.000000"",""14=U_PONO"",""952213"",""15=U_PODATE"",""28/8/2024"",""10=U_TLINTCOS"",""0.000000"",""2=SLPCODE"",""132"",""14=SLPNAME"",""E0001-CS"",""14=MEMO"",""WENDY KUM CHIOU SZE"",""14=CONTACTNAME"",""JULIETTE LIM"",""10=LINETOTAL"",""2053.2"&amp;"00000"",""14=U_ENR"","""",""14=U_MSENR"",""S7138270"",""14=U_MSPCN"",""B816AA67"",""14=ADDRESS2"",""ST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</si>
  <si>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</si>
  <si>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</si>
  <si>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</si>
  <si>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</si>
  <si>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</si>
  <si>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</si>
  <si>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</si>
  <si>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</si>
  <si>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</si>
  <si>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</si>
  <si>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</si>
  <si>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</si>
  <si>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</si>
  <si>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</si>
  <si>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</si>
  <si>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</si>
  <si>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</si>
  <si>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</si>
  <si>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</si>
  <si>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</si>
  <si>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</si>
  <si>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</si>
  <si>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</si>
  <si>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</si>
  <si>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</si>
  <si>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</si>
  <si>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</si>
  <si>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</si>
  <si>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</si>
  <si>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</si>
  <si>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</si>
  <si>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</si>
  <si>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=IFERROR(NF($E33,"LINETOTAL"),"-")</t>
  </si>
  <si>
    <t>=IFERROR(NF($E33,"CONTACTNAME"),"-")</t>
  </si>
  <si>
    <t>=IFERROR(NF($E33,"ADDRESS2"),"-")</t>
  </si>
  <si>
    <t>=IFERROR(NF($E33,"U_PODATE"),"-")</t>
  </si>
  <si>
    <t>=IFERROR(NF($E33,"U_PONO"),"-")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</si>
  <si>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</si>
  <si>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</si>
  <si>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</si>
  <si>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</si>
  <si>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</si>
  <si>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</si>
  <si>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</si>
  <si>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</si>
  <si>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</si>
  <si>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</si>
  <si>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=IFERROR(NF($E34,"LINETOTAL"),"-")</t>
  </si>
  <si>
    <t>=IFERROR(NF($E34,"CONTACTNAME"),"-")</t>
  </si>
  <si>
    <t>=IFERROR(NF($E34,"ADDRESS2"),"-")</t>
  </si>
  <si>
    <t>=IFERROR(NF($E34,"U_PODATE"),"-")</t>
  </si>
  <si>
    <t>=IFERROR(NF($E34,"U_PONO"),"-")</t>
  </si>
  <si>
    <t>=SUBTOTAL(9,AB24:AB35)</t>
  </si>
  <si>
    <t>=SUBTOTAL(9,AC24:AC35)</t>
  </si>
  <si>
    <t>PERPETUAL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</si>
</sst>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13" fillId="0" borderId="0" xfId="2" applyNumberFormat="1" applyFont="1" applyAlignment="1">
      <alignment vertical="top"/>
    </xf>
    <xf numFmtId="38" fontId="5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238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"01/08/2024"</f>
        <v>01/08/2024</v>
      </c>
    </row>
    <row r="4" spans="1:5">
      <c r="A4" s="1" t="s">
        <v>0</v>
      </c>
      <c r="B4" s="4" t="s">
        <v>6</v>
      </c>
      <c r="C4" s="5" t="str">
        <f>"31/08/2024"</f>
        <v>31/08/2024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01/Aug/2024..31/Aug/2024</v>
      </c>
    </row>
    <row r="9" spans="1:5">
      <c r="A9" s="1" t="s">
        <v>9</v>
      </c>
      <c r="C9" s="3" t="str">
        <f>TEXT($C$3,"yyyyMMdd") &amp; ".." &amp; TEXT($C$4,"yyyyMMdd")</f>
        <v>20240801..20240831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BBF4-723A-4DD2-8804-632AA22ACF74}">
  <dimension ref="A1:AO36"/>
  <sheetViews>
    <sheetView workbookViewId="0"/>
  </sheetViews>
  <sheetFormatPr defaultRowHeight="15"/>
  <sheetData>
    <row r="1" spans="1:32">
      <c r="A1" s="72" t="s">
        <v>241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U1" s="72" t="s">
        <v>18</v>
      </c>
      <c r="V1" s="72" t="s">
        <v>18</v>
      </c>
      <c r="X1" s="72" t="s">
        <v>7</v>
      </c>
      <c r="Y1" s="72" t="s">
        <v>7</v>
      </c>
      <c r="Z1" s="72" t="s">
        <v>18</v>
      </c>
      <c r="AA1" s="72" t="s">
        <v>18</v>
      </c>
      <c r="AD1" s="72" t="s">
        <v>18</v>
      </c>
      <c r="AF1" s="72" t="s">
        <v>18</v>
      </c>
    </row>
    <row r="2" spans="1:32">
      <c r="A2" s="72" t="s">
        <v>7</v>
      </c>
      <c r="D2" s="72" t="s">
        <v>19</v>
      </c>
      <c r="E2" s="72" t="s">
        <v>112</v>
      </c>
    </row>
    <row r="3" spans="1:32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2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2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2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2">
      <c r="A7" s="72" t="s">
        <v>7</v>
      </c>
    </row>
    <row r="8" spans="1:32">
      <c r="A8" s="72" t="s">
        <v>7</v>
      </c>
    </row>
    <row r="9" spans="1:32">
      <c r="A9" s="72" t="s">
        <v>7</v>
      </c>
    </row>
    <row r="10" spans="1:32">
      <c r="A10" s="72" t="s">
        <v>7</v>
      </c>
    </row>
    <row r="11" spans="1:32">
      <c r="A11" s="72" t="s">
        <v>7</v>
      </c>
      <c r="C11" s="72" t="s">
        <v>27</v>
      </c>
      <c r="E11" s="72" t="s">
        <v>122</v>
      </c>
    </row>
    <row r="12" spans="1:32">
      <c r="A12" s="72" t="s">
        <v>7</v>
      </c>
      <c r="C12" s="72" t="s">
        <v>28</v>
      </c>
      <c r="E12" s="72" t="s">
        <v>123</v>
      </c>
    </row>
    <row r="13" spans="1:32">
      <c r="A13" s="72" t="s">
        <v>7</v>
      </c>
      <c r="C13" s="72" t="s">
        <v>42</v>
      </c>
      <c r="E13" s="72" t="s">
        <v>124</v>
      </c>
    </row>
    <row r="14" spans="1:32">
      <c r="A14" s="72" t="s">
        <v>7</v>
      </c>
      <c r="C14" s="72" t="s">
        <v>39</v>
      </c>
      <c r="E14" s="72" t="s">
        <v>125</v>
      </c>
    </row>
    <row r="15" spans="1:32">
      <c r="A15" s="72" t="s">
        <v>7</v>
      </c>
      <c r="C15" s="72" t="s">
        <v>43</v>
      </c>
      <c r="E15" s="72" t="s">
        <v>126</v>
      </c>
    </row>
    <row r="16" spans="1:32">
      <c r="A16" s="72" t="s">
        <v>7</v>
      </c>
      <c r="C16" s="72" t="s">
        <v>44</v>
      </c>
      <c r="E16" s="72" t="s">
        <v>127</v>
      </c>
    </row>
    <row r="17" spans="1:41">
      <c r="A17" s="72" t="s">
        <v>7</v>
      </c>
    </row>
    <row r="18" spans="1:41">
      <c r="A18" s="72" t="s">
        <v>7</v>
      </c>
    </row>
    <row r="21" spans="1:41">
      <c r="K21" s="72" t="s">
        <v>76</v>
      </c>
    </row>
    <row r="23" spans="1:41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17</v>
      </c>
      <c r="V23" s="72" t="s">
        <v>81</v>
      </c>
      <c r="W23" s="72" t="s">
        <v>82</v>
      </c>
      <c r="X23" s="72" t="s">
        <v>36</v>
      </c>
      <c r="Y23" s="72" t="s">
        <v>12</v>
      </c>
      <c r="Z23" s="72" t="s">
        <v>32</v>
      </c>
      <c r="AA23" s="72" t="s">
        <v>13</v>
      </c>
      <c r="AB23" s="72" t="s">
        <v>57</v>
      </c>
      <c r="AC23" s="72" t="s">
        <v>58</v>
      </c>
      <c r="AD23" s="72" t="s">
        <v>83</v>
      </c>
      <c r="AE23" s="72" t="s">
        <v>84</v>
      </c>
      <c r="AF23" s="72" t="s">
        <v>85</v>
      </c>
      <c r="AG23" s="72" t="s">
        <v>86</v>
      </c>
      <c r="AH23" s="72" t="s">
        <v>87</v>
      </c>
      <c r="AI23" s="72" t="s">
        <v>88</v>
      </c>
      <c r="AJ23" s="72" t="s">
        <v>89</v>
      </c>
      <c r="AK23" s="72" t="s">
        <v>90</v>
      </c>
      <c r="AL23" s="72" t="s">
        <v>91</v>
      </c>
      <c r="AM23" s="72" t="s">
        <v>92</v>
      </c>
      <c r="AN23" s="72" t="s">
        <v>93</v>
      </c>
      <c r="AO23" s="72" t="s">
        <v>94</v>
      </c>
    </row>
    <row r="24" spans="1:41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244</v>
      </c>
      <c r="N24" s="72" t="s">
        <v>245</v>
      </c>
      <c r="O24" s="72" t="s">
        <v>246</v>
      </c>
      <c r="P24" s="72" t="s">
        <v>247</v>
      </c>
      <c r="R24" s="72" t="s">
        <v>248</v>
      </c>
      <c r="S24" s="72" t="s">
        <v>249</v>
      </c>
      <c r="T24" s="72" t="s">
        <v>250</v>
      </c>
      <c r="U24" s="72" t="s">
        <v>251</v>
      </c>
      <c r="V24" s="72" t="s">
        <v>252</v>
      </c>
      <c r="W24" s="72" t="s">
        <v>141</v>
      </c>
      <c r="X24" s="72" t="s">
        <v>253</v>
      </c>
      <c r="Y24" s="72" t="s">
        <v>254</v>
      </c>
      <c r="Z24" s="72" t="s">
        <v>255</v>
      </c>
      <c r="AA24" s="72" t="s">
        <v>256</v>
      </c>
      <c r="AB24" s="72" t="s">
        <v>146</v>
      </c>
      <c r="AC24" s="72" t="s">
        <v>257</v>
      </c>
      <c r="AD24" s="72" t="s">
        <v>258</v>
      </c>
      <c r="AE24" s="72" t="s">
        <v>257</v>
      </c>
      <c r="AF24" s="72" t="s">
        <v>96</v>
      </c>
      <c r="AG24" s="72" t="s">
        <v>259</v>
      </c>
      <c r="AH24" s="72" t="s">
        <v>95</v>
      </c>
      <c r="AI24" s="72" t="s">
        <v>97</v>
      </c>
      <c r="AJ24" s="72" t="s">
        <v>260</v>
      </c>
      <c r="AK24" s="72" t="s">
        <v>261</v>
      </c>
      <c r="AL24" s="72" t="s">
        <v>262</v>
      </c>
      <c r="AM24" s="72" t="s">
        <v>263</v>
      </c>
      <c r="AN24" s="72" t="s">
        <v>264</v>
      </c>
      <c r="AO24" s="72" t="s">
        <v>265</v>
      </c>
    </row>
    <row r="25" spans="1:41">
      <c r="A25" s="72" t="s">
        <v>194</v>
      </c>
      <c r="B25" s="72" t="s">
        <v>156</v>
      </c>
      <c r="C25" s="72" t="s">
        <v>48</v>
      </c>
      <c r="E25" s="72" t="s">
        <v>266</v>
      </c>
      <c r="K25" s="72" t="s">
        <v>195</v>
      </c>
      <c r="L25" s="72" t="s">
        <v>196</v>
      </c>
      <c r="M25" s="72" t="s">
        <v>267</v>
      </c>
      <c r="N25" s="72" t="s">
        <v>268</v>
      </c>
      <c r="O25" s="72" t="s">
        <v>269</v>
      </c>
      <c r="P25" s="72" t="s">
        <v>270</v>
      </c>
      <c r="R25" s="72" t="s">
        <v>271</v>
      </c>
      <c r="S25" s="72" t="s">
        <v>272</v>
      </c>
      <c r="T25" s="72" t="s">
        <v>273</v>
      </c>
      <c r="U25" s="72" t="s">
        <v>274</v>
      </c>
      <c r="V25" s="72" t="s">
        <v>275</v>
      </c>
      <c r="W25" s="72" t="s">
        <v>197</v>
      </c>
      <c r="X25" s="72" t="s">
        <v>276</v>
      </c>
      <c r="Y25" s="72" t="s">
        <v>277</v>
      </c>
      <c r="Z25" s="72" t="s">
        <v>278</v>
      </c>
      <c r="AA25" s="72" t="s">
        <v>279</v>
      </c>
      <c r="AB25" s="72" t="s">
        <v>168</v>
      </c>
      <c r="AC25" s="72" t="s">
        <v>280</v>
      </c>
      <c r="AD25" s="72" t="s">
        <v>281</v>
      </c>
      <c r="AE25" s="72" t="s">
        <v>280</v>
      </c>
      <c r="AF25" s="72" t="s">
        <v>96</v>
      </c>
      <c r="AG25" s="72" t="s">
        <v>282</v>
      </c>
      <c r="AH25" s="72" t="s">
        <v>95</v>
      </c>
      <c r="AI25" s="72" t="s">
        <v>97</v>
      </c>
      <c r="AJ25" s="72" t="s">
        <v>283</v>
      </c>
      <c r="AK25" s="72" t="s">
        <v>284</v>
      </c>
      <c r="AL25" s="72" t="s">
        <v>285</v>
      </c>
      <c r="AM25" s="72" t="s">
        <v>286</v>
      </c>
      <c r="AN25" s="72" t="s">
        <v>287</v>
      </c>
      <c r="AO25" s="72" t="s">
        <v>288</v>
      </c>
    </row>
    <row r="26" spans="1:41">
      <c r="A26" s="72" t="s">
        <v>194</v>
      </c>
      <c r="B26" s="72" t="s">
        <v>174</v>
      </c>
      <c r="C26" s="72" t="s">
        <v>48</v>
      </c>
      <c r="E26" s="72" t="s">
        <v>289</v>
      </c>
      <c r="K26" s="72" t="s">
        <v>198</v>
      </c>
      <c r="L26" s="72" t="s">
        <v>199</v>
      </c>
      <c r="M26" s="72" t="s">
        <v>290</v>
      </c>
      <c r="N26" s="72" t="s">
        <v>291</v>
      </c>
      <c r="O26" s="72" t="s">
        <v>292</v>
      </c>
      <c r="P26" s="72" t="s">
        <v>293</v>
      </c>
      <c r="R26" s="72" t="s">
        <v>294</v>
      </c>
      <c r="S26" s="72" t="s">
        <v>295</v>
      </c>
      <c r="T26" s="72" t="s">
        <v>296</v>
      </c>
      <c r="U26" s="72" t="s">
        <v>297</v>
      </c>
      <c r="V26" s="72" t="s">
        <v>298</v>
      </c>
      <c r="W26" s="72" t="s">
        <v>200</v>
      </c>
      <c r="X26" s="72" t="s">
        <v>299</v>
      </c>
      <c r="Y26" s="72" t="s">
        <v>300</v>
      </c>
      <c r="Z26" s="72" t="s">
        <v>301</v>
      </c>
      <c r="AA26" s="72" t="s">
        <v>302</v>
      </c>
      <c r="AB26" s="72" t="s">
        <v>186</v>
      </c>
      <c r="AC26" s="72" t="s">
        <v>303</v>
      </c>
      <c r="AD26" s="72" t="s">
        <v>304</v>
      </c>
      <c r="AE26" s="72" t="s">
        <v>303</v>
      </c>
      <c r="AF26" s="72" t="s">
        <v>96</v>
      </c>
      <c r="AG26" s="72" t="s">
        <v>305</v>
      </c>
      <c r="AH26" s="72" t="s">
        <v>95</v>
      </c>
      <c r="AI26" s="72" t="s">
        <v>97</v>
      </c>
      <c r="AJ26" s="72" t="s">
        <v>306</v>
      </c>
      <c r="AK26" s="72" t="s">
        <v>307</v>
      </c>
      <c r="AL26" s="72" t="s">
        <v>308</v>
      </c>
      <c r="AM26" s="72" t="s">
        <v>309</v>
      </c>
      <c r="AN26" s="72" t="s">
        <v>310</v>
      </c>
      <c r="AO26" s="72" t="s">
        <v>311</v>
      </c>
    </row>
    <row r="27" spans="1:41">
      <c r="A27" s="72" t="s">
        <v>194</v>
      </c>
      <c r="B27" s="72" t="s">
        <v>201</v>
      </c>
      <c r="C27" s="72" t="s">
        <v>48</v>
      </c>
      <c r="E27" s="72" t="s">
        <v>312</v>
      </c>
      <c r="K27" s="72" t="s">
        <v>202</v>
      </c>
      <c r="L27" s="72" t="s">
        <v>203</v>
      </c>
      <c r="M27" s="72" t="s">
        <v>313</v>
      </c>
      <c r="N27" s="72" t="s">
        <v>314</v>
      </c>
      <c r="O27" s="72" t="s">
        <v>315</v>
      </c>
      <c r="P27" s="72" t="s">
        <v>316</v>
      </c>
      <c r="R27" s="72" t="s">
        <v>317</v>
      </c>
      <c r="S27" s="72" t="s">
        <v>318</v>
      </c>
      <c r="T27" s="72" t="s">
        <v>319</v>
      </c>
      <c r="U27" s="72" t="s">
        <v>320</v>
      </c>
      <c r="V27" s="72" t="s">
        <v>321</v>
      </c>
      <c r="W27" s="72" t="s">
        <v>204</v>
      </c>
      <c r="X27" s="72" t="s">
        <v>322</v>
      </c>
      <c r="Y27" s="72" t="s">
        <v>323</v>
      </c>
      <c r="Z27" s="72" t="s">
        <v>324</v>
      </c>
      <c r="AA27" s="72" t="s">
        <v>325</v>
      </c>
      <c r="AB27" s="72" t="s">
        <v>205</v>
      </c>
      <c r="AC27" s="72" t="s">
        <v>326</v>
      </c>
      <c r="AD27" s="72" t="s">
        <v>327</v>
      </c>
      <c r="AE27" s="72" t="s">
        <v>326</v>
      </c>
      <c r="AF27" s="72" t="s">
        <v>96</v>
      </c>
      <c r="AG27" s="72" t="s">
        <v>328</v>
      </c>
      <c r="AH27" s="72" t="s">
        <v>95</v>
      </c>
      <c r="AI27" s="72" t="s">
        <v>97</v>
      </c>
      <c r="AJ27" s="72" t="s">
        <v>329</v>
      </c>
      <c r="AK27" s="72" t="s">
        <v>330</v>
      </c>
      <c r="AL27" s="72" t="s">
        <v>331</v>
      </c>
      <c r="AM27" s="72" t="s">
        <v>332</v>
      </c>
      <c r="AN27" s="72" t="s">
        <v>333</v>
      </c>
      <c r="AO27" s="72" t="s">
        <v>334</v>
      </c>
    </row>
    <row r="28" spans="1:41">
      <c r="A28" s="72" t="s">
        <v>194</v>
      </c>
      <c r="B28" s="72" t="s">
        <v>206</v>
      </c>
      <c r="C28" s="72" t="s">
        <v>48</v>
      </c>
      <c r="E28" s="72" t="s">
        <v>335</v>
      </c>
      <c r="K28" s="72" t="s">
        <v>207</v>
      </c>
      <c r="L28" s="72" t="s">
        <v>208</v>
      </c>
      <c r="M28" s="72" t="s">
        <v>336</v>
      </c>
      <c r="N28" s="72" t="s">
        <v>337</v>
      </c>
      <c r="O28" s="72" t="s">
        <v>338</v>
      </c>
      <c r="P28" s="72" t="s">
        <v>339</v>
      </c>
      <c r="R28" s="72" t="s">
        <v>340</v>
      </c>
      <c r="S28" s="72" t="s">
        <v>341</v>
      </c>
      <c r="T28" s="72" t="s">
        <v>342</v>
      </c>
      <c r="U28" s="72" t="s">
        <v>343</v>
      </c>
      <c r="V28" s="72" t="s">
        <v>344</v>
      </c>
      <c r="W28" s="72" t="s">
        <v>209</v>
      </c>
      <c r="X28" s="72" t="s">
        <v>345</v>
      </c>
      <c r="Y28" s="72" t="s">
        <v>346</v>
      </c>
      <c r="Z28" s="72" t="s">
        <v>347</v>
      </c>
      <c r="AA28" s="72" t="s">
        <v>348</v>
      </c>
      <c r="AB28" s="72" t="s">
        <v>210</v>
      </c>
      <c r="AC28" s="72" t="s">
        <v>349</v>
      </c>
      <c r="AD28" s="72" t="s">
        <v>350</v>
      </c>
      <c r="AE28" s="72" t="s">
        <v>349</v>
      </c>
      <c r="AF28" s="72" t="s">
        <v>96</v>
      </c>
      <c r="AG28" s="72" t="s">
        <v>351</v>
      </c>
      <c r="AH28" s="72" t="s">
        <v>95</v>
      </c>
      <c r="AI28" s="72" t="s">
        <v>97</v>
      </c>
      <c r="AJ28" s="72" t="s">
        <v>352</v>
      </c>
      <c r="AK28" s="72" t="s">
        <v>353</v>
      </c>
      <c r="AL28" s="72" t="s">
        <v>354</v>
      </c>
      <c r="AM28" s="72" t="s">
        <v>355</v>
      </c>
      <c r="AN28" s="72" t="s">
        <v>356</v>
      </c>
      <c r="AO28" s="72" t="s">
        <v>357</v>
      </c>
    </row>
    <row r="29" spans="1:41">
      <c r="A29" s="72" t="s">
        <v>194</v>
      </c>
      <c r="B29" s="72" t="s">
        <v>211</v>
      </c>
      <c r="C29" s="72" t="s">
        <v>48</v>
      </c>
      <c r="E29" s="72" t="s">
        <v>358</v>
      </c>
      <c r="K29" s="72" t="s">
        <v>212</v>
      </c>
      <c r="L29" s="72" t="s">
        <v>213</v>
      </c>
      <c r="M29" s="72" t="s">
        <v>359</v>
      </c>
      <c r="N29" s="72" t="s">
        <v>360</v>
      </c>
      <c r="O29" s="72" t="s">
        <v>361</v>
      </c>
      <c r="P29" s="72" t="s">
        <v>362</v>
      </c>
      <c r="R29" s="72" t="s">
        <v>363</v>
      </c>
      <c r="S29" s="72" t="s">
        <v>364</v>
      </c>
      <c r="T29" s="72" t="s">
        <v>365</v>
      </c>
      <c r="U29" s="72" t="s">
        <v>366</v>
      </c>
      <c r="V29" s="72" t="s">
        <v>367</v>
      </c>
      <c r="W29" s="72" t="s">
        <v>214</v>
      </c>
      <c r="X29" s="72" t="s">
        <v>368</v>
      </c>
      <c r="Y29" s="72" t="s">
        <v>369</v>
      </c>
      <c r="Z29" s="72" t="s">
        <v>370</v>
      </c>
      <c r="AA29" s="72" t="s">
        <v>371</v>
      </c>
      <c r="AB29" s="72" t="s">
        <v>215</v>
      </c>
      <c r="AC29" s="72" t="s">
        <v>372</v>
      </c>
      <c r="AD29" s="72" t="s">
        <v>373</v>
      </c>
      <c r="AE29" s="72" t="s">
        <v>372</v>
      </c>
      <c r="AF29" s="72" t="s">
        <v>96</v>
      </c>
      <c r="AG29" s="72" t="s">
        <v>374</v>
      </c>
      <c r="AH29" s="72" t="s">
        <v>95</v>
      </c>
      <c r="AI29" s="72" t="s">
        <v>97</v>
      </c>
      <c r="AJ29" s="72" t="s">
        <v>375</v>
      </c>
      <c r="AK29" s="72" t="s">
        <v>376</v>
      </c>
      <c r="AL29" s="72" t="s">
        <v>377</v>
      </c>
      <c r="AM29" s="72" t="s">
        <v>378</v>
      </c>
      <c r="AN29" s="72" t="s">
        <v>379</v>
      </c>
      <c r="AO29" s="72" t="s">
        <v>380</v>
      </c>
    </row>
    <row r="30" spans="1:41">
      <c r="A30" s="72" t="s">
        <v>194</v>
      </c>
      <c r="B30" s="72" t="s">
        <v>216</v>
      </c>
      <c r="C30" s="72" t="s">
        <v>48</v>
      </c>
      <c r="E30" s="72" t="s">
        <v>381</v>
      </c>
      <c r="K30" s="72" t="s">
        <v>217</v>
      </c>
      <c r="L30" s="72" t="s">
        <v>218</v>
      </c>
      <c r="M30" s="72" t="s">
        <v>382</v>
      </c>
      <c r="N30" s="72" t="s">
        <v>383</v>
      </c>
      <c r="O30" s="72" t="s">
        <v>384</v>
      </c>
      <c r="P30" s="72" t="s">
        <v>385</v>
      </c>
      <c r="R30" s="72" t="s">
        <v>386</v>
      </c>
      <c r="S30" s="72" t="s">
        <v>387</v>
      </c>
      <c r="T30" s="72" t="s">
        <v>388</v>
      </c>
      <c r="U30" s="72" t="s">
        <v>389</v>
      </c>
      <c r="V30" s="72" t="s">
        <v>390</v>
      </c>
      <c r="W30" s="72" t="s">
        <v>219</v>
      </c>
      <c r="X30" s="72" t="s">
        <v>391</v>
      </c>
      <c r="Y30" s="72" t="s">
        <v>392</v>
      </c>
      <c r="Z30" s="72" t="s">
        <v>393</v>
      </c>
      <c r="AA30" s="72" t="s">
        <v>394</v>
      </c>
      <c r="AB30" s="72" t="s">
        <v>220</v>
      </c>
      <c r="AC30" s="72" t="s">
        <v>395</v>
      </c>
      <c r="AD30" s="72" t="s">
        <v>396</v>
      </c>
      <c r="AE30" s="72" t="s">
        <v>395</v>
      </c>
      <c r="AF30" s="72" t="s">
        <v>96</v>
      </c>
      <c r="AG30" s="72" t="s">
        <v>397</v>
      </c>
      <c r="AH30" s="72" t="s">
        <v>95</v>
      </c>
      <c r="AI30" s="72" t="s">
        <v>97</v>
      </c>
      <c r="AJ30" s="72" t="s">
        <v>398</v>
      </c>
      <c r="AK30" s="72" t="s">
        <v>399</v>
      </c>
      <c r="AL30" s="72" t="s">
        <v>400</v>
      </c>
      <c r="AM30" s="72" t="s">
        <v>401</v>
      </c>
      <c r="AN30" s="72" t="s">
        <v>402</v>
      </c>
      <c r="AO30" s="72" t="s">
        <v>403</v>
      </c>
    </row>
    <row r="31" spans="1:41">
      <c r="A31" s="72" t="s">
        <v>194</v>
      </c>
      <c r="B31" s="72" t="s">
        <v>221</v>
      </c>
      <c r="C31" s="72" t="s">
        <v>48</v>
      </c>
      <c r="E31" s="72" t="s">
        <v>404</v>
      </c>
      <c r="K31" s="72" t="s">
        <v>222</v>
      </c>
      <c r="L31" s="72" t="s">
        <v>223</v>
      </c>
      <c r="M31" s="72" t="s">
        <v>405</v>
      </c>
      <c r="N31" s="72" t="s">
        <v>406</v>
      </c>
      <c r="O31" s="72" t="s">
        <v>407</v>
      </c>
      <c r="P31" s="72" t="s">
        <v>408</v>
      </c>
      <c r="R31" s="72" t="s">
        <v>409</v>
      </c>
      <c r="S31" s="72" t="s">
        <v>410</v>
      </c>
      <c r="T31" s="72" t="s">
        <v>411</v>
      </c>
      <c r="U31" s="72" t="s">
        <v>412</v>
      </c>
      <c r="V31" s="72" t="s">
        <v>413</v>
      </c>
      <c r="W31" s="72" t="s">
        <v>224</v>
      </c>
      <c r="X31" s="72" t="s">
        <v>414</v>
      </c>
      <c r="Y31" s="72" t="s">
        <v>415</v>
      </c>
      <c r="Z31" s="72" t="s">
        <v>416</v>
      </c>
      <c r="AA31" s="72" t="s">
        <v>417</v>
      </c>
      <c r="AB31" s="72" t="s">
        <v>225</v>
      </c>
      <c r="AC31" s="72" t="s">
        <v>418</v>
      </c>
      <c r="AD31" s="72" t="s">
        <v>419</v>
      </c>
      <c r="AE31" s="72" t="s">
        <v>418</v>
      </c>
      <c r="AF31" s="72" t="s">
        <v>96</v>
      </c>
      <c r="AG31" s="72" t="s">
        <v>420</v>
      </c>
      <c r="AH31" s="72" t="s">
        <v>95</v>
      </c>
      <c r="AI31" s="72" t="s">
        <v>97</v>
      </c>
      <c r="AJ31" s="72" t="s">
        <v>421</v>
      </c>
      <c r="AK31" s="72" t="s">
        <v>422</v>
      </c>
      <c r="AL31" s="72" t="s">
        <v>423</v>
      </c>
      <c r="AM31" s="72" t="s">
        <v>424</v>
      </c>
      <c r="AN31" s="72" t="s">
        <v>425</v>
      </c>
      <c r="AO31" s="72" t="s">
        <v>426</v>
      </c>
    </row>
    <row r="32" spans="1:41">
      <c r="A32" s="72" t="s">
        <v>194</v>
      </c>
      <c r="B32" s="72" t="s">
        <v>226</v>
      </c>
      <c r="C32" s="72" t="s">
        <v>48</v>
      </c>
      <c r="E32" s="72" t="s">
        <v>427</v>
      </c>
      <c r="K32" s="72" t="s">
        <v>227</v>
      </c>
      <c r="L32" s="72" t="s">
        <v>228</v>
      </c>
      <c r="M32" s="72" t="s">
        <v>428</v>
      </c>
      <c r="N32" s="72" t="s">
        <v>429</v>
      </c>
      <c r="O32" s="72" t="s">
        <v>430</v>
      </c>
      <c r="P32" s="72" t="s">
        <v>431</v>
      </c>
      <c r="R32" s="72" t="s">
        <v>432</v>
      </c>
      <c r="S32" s="72" t="s">
        <v>433</v>
      </c>
      <c r="T32" s="72" t="s">
        <v>434</v>
      </c>
      <c r="U32" s="72" t="s">
        <v>435</v>
      </c>
      <c r="V32" s="72" t="s">
        <v>436</v>
      </c>
      <c r="W32" s="72" t="s">
        <v>229</v>
      </c>
      <c r="X32" s="72" t="s">
        <v>437</v>
      </c>
      <c r="Y32" s="72" t="s">
        <v>438</v>
      </c>
      <c r="Z32" s="72" t="s">
        <v>439</v>
      </c>
      <c r="AA32" s="72" t="s">
        <v>440</v>
      </c>
      <c r="AB32" s="72" t="s">
        <v>230</v>
      </c>
      <c r="AC32" s="72" t="s">
        <v>441</v>
      </c>
      <c r="AD32" s="72" t="s">
        <v>442</v>
      </c>
      <c r="AE32" s="72" t="s">
        <v>441</v>
      </c>
      <c r="AF32" s="72" t="s">
        <v>96</v>
      </c>
      <c r="AG32" s="72" t="s">
        <v>443</v>
      </c>
      <c r="AH32" s="72" t="s">
        <v>95</v>
      </c>
      <c r="AI32" s="72" t="s">
        <v>97</v>
      </c>
      <c r="AJ32" s="72" t="s">
        <v>444</v>
      </c>
      <c r="AK32" s="72" t="s">
        <v>445</v>
      </c>
      <c r="AL32" s="72" t="s">
        <v>446</v>
      </c>
      <c r="AM32" s="72" t="s">
        <v>447</v>
      </c>
      <c r="AN32" s="72" t="s">
        <v>448</v>
      </c>
      <c r="AO32" s="72" t="s">
        <v>449</v>
      </c>
    </row>
    <row r="33" spans="2:33">
      <c r="B33" s="72" t="s">
        <v>231</v>
      </c>
      <c r="C33" s="72" t="s">
        <v>49</v>
      </c>
      <c r="E33" s="72" t="s">
        <v>157</v>
      </c>
      <c r="K33" s="72" t="s">
        <v>450</v>
      </c>
      <c r="L33" s="72" t="s">
        <v>451</v>
      </c>
      <c r="O33" s="72" t="s">
        <v>452</v>
      </c>
      <c r="R33" s="72" t="s">
        <v>453</v>
      </c>
      <c r="S33" s="72" t="s">
        <v>454</v>
      </c>
      <c r="T33" s="72" t="s">
        <v>455</v>
      </c>
      <c r="U33" s="72" t="s">
        <v>456</v>
      </c>
      <c r="X33" s="72" t="s">
        <v>455</v>
      </c>
      <c r="Y33" s="72" t="s">
        <v>457</v>
      </c>
      <c r="Z33" s="72" t="s">
        <v>458</v>
      </c>
      <c r="AA33" s="72" t="s">
        <v>459</v>
      </c>
      <c r="AB33" s="72" t="s">
        <v>232</v>
      </c>
      <c r="AC33" s="72" t="s">
        <v>460</v>
      </c>
      <c r="AD33" s="72" t="s">
        <v>461</v>
      </c>
      <c r="AE33" s="72" t="s">
        <v>462</v>
      </c>
      <c r="AF33" s="72" t="s">
        <v>463</v>
      </c>
      <c r="AG33" s="72" t="s">
        <v>464</v>
      </c>
    </row>
    <row r="34" spans="2:33">
      <c r="B34" s="72" t="s">
        <v>233</v>
      </c>
      <c r="C34" s="72" t="s">
        <v>50</v>
      </c>
      <c r="E34" s="72" t="s">
        <v>175</v>
      </c>
      <c r="K34" s="72" t="s">
        <v>465</v>
      </c>
      <c r="L34" s="72" t="s">
        <v>466</v>
      </c>
      <c r="O34" s="72" t="s">
        <v>467</v>
      </c>
      <c r="R34" s="72" t="s">
        <v>468</v>
      </c>
      <c r="S34" s="72" t="s">
        <v>469</v>
      </c>
      <c r="T34" s="72" t="s">
        <v>470</v>
      </c>
      <c r="U34" s="72" t="s">
        <v>471</v>
      </c>
      <c r="X34" s="72" t="s">
        <v>470</v>
      </c>
      <c r="Y34" s="72" t="s">
        <v>472</v>
      </c>
      <c r="Z34" s="72" t="s">
        <v>473</v>
      </c>
      <c r="AA34" s="72" t="s">
        <v>474</v>
      </c>
      <c r="AB34" s="72" t="s">
        <v>234</v>
      </c>
      <c r="AC34" s="72" t="s">
        <v>475</v>
      </c>
      <c r="AD34" s="72" t="s">
        <v>476</v>
      </c>
      <c r="AE34" s="72" t="s">
        <v>477</v>
      </c>
      <c r="AF34" s="72" t="s">
        <v>478</v>
      </c>
      <c r="AG34" s="72" t="s">
        <v>479</v>
      </c>
    </row>
    <row r="36" spans="2:33">
      <c r="AB36" s="72" t="s">
        <v>480</v>
      </c>
      <c r="AC36" s="72" t="s">
        <v>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5"/>
  <sheetViews>
    <sheetView tabSelected="1" topLeftCell="K19" zoomScale="85" zoomScaleNormal="85" workbookViewId="0">
      <selection activeCell="W43" sqref="W43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4" style="18" customWidth="1"/>
    <col min="18" max="18" width="11.85546875" style="4" bestFit="1" customWidth="1"/>
    <col min="19" max="19" width="13.28515625" style="4" customWidth="1"/>
    <col min="20" max="20" width="15.140625" style="4" bestFit="1" customWidth="1"/>
    <col min="21" max="21" width="10.7109375" style="47" bestFit="1" customWidth="1"/>
    <col min="22" max="22" width="10.425781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13.5703125" style="20" customWidth="1"/>
    <col min="29" max="29" width="10.5703125" style="20" bestFit="1" customWidth="1"/>
    <col min="30" max="30" width="10.85546875" style="4" bestFit="1" customWidth="1"/>
    <col min="31" max="31" width="20.7109375" style="4" customWidth="1"/>
    <col min="32" max="32" width="8.7109375" style="4" bestFit="1" customWidth="1"/>
    <col min="33" max="33" width="28.28515625" style="4" customWidth="1"/>
    <col min="34" max="34" width="11.28515625" style="37" bestFit="1" customWidth="1"/>
    <col min="35" max="35" width="14.85546875" style="37" customWidth="1"/>
    <col min="36" max="36" width="9.140625" style="4"/>
    <col min="37" max="37" width="30.28515625" style="4" customWidth="1"/>
    <col min="38" max="38" width="15.7109375" style="4" customWidth="1"/>
    <col min="39" max="39" width="15.28515625" style="4" customWidth="1"/>
    <col min="40" max="41" width="9.140625" style="4" customWidth="1"/>
    <col min="42" max="16384" width="9.140625" style="4"/>
  </cols>
  <sheetData>
    <row r="1" spans="1:35" s="1" customFormat="1" hidden="1">
      <c r="A1" s="1" t="s">
        <v>240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6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D1" s="1" t="s">
        <v>18</v>
      </c>
      <c r="AF1" s="1" t="s">
        <v>18</v>
      </c>
      <c r="AH1" s="36"/>
      <c r="AI1" s="36"/>
    </row>
    <row r="2" spans="1:35" hidden="1">
      <c r="A2" s="1" t="s">
        <v>7</v>
      </c>
      <c r="D2" s="4" t="s">
        <v>19</v>
      </c>
      <c r="E2" s="4" t="str">
        <f>Option!$C$2</f>
        <v>UICACS</v>
      </c>
    </row>
    <row r="3" spans="1:35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5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27</v>
      </c>
      <c r="E11" s="4" t="str">
        <f>Option!$C$9</f>
        <v>20240801..20240831</v>
      </c>
      <c r="K11" s="9"/>
    </row>
    <row r="12" spans="1:35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5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5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5" hidden="1">
      <c r="A15" s="1" t="s">
        <v>7</v>
      </c>
      <c r="C15" s="4" t="s">
        <v>43</v>
      </c>
      <c r="E15" s="4" t="str">
        <f>Option!$C$12</f>
        <v>'MS'</v>
      </c>
      <c r="AF15" s="16"/>
    </row>
    <row r="16" spans="1:35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1" hidden="1">
      <c r="A17" s="1" t="s">
        <v>7</v>
      </c>
    </row>
    <row r="18" spans="1:41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8"/>
      <c r="V18" s="25"/>
      <c r="W18" s="25"/>
      <c r="AA18" s="28"/>
      <c r="AB18" s="28"/>
      <c r="AC18" s="28"/>
      <c r="AH18" s="38"/>
      <c r="AI18" s="38"/>
    </row>
    <row r="20" spans="1:41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9"/>
      <c r="V20" s="50"/>
      <c r="W20" s="50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41" s="42" customFormat="1" ht="18.75">
      <c r="A21" s="41"/>
      <c r="B21" s="41"/>
      <c r="I21" s="43"/>
      <c r="K21" s="73" t="s">
        <v>76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44"/>
      <c r="AI21" s="44"/>
    </row>
    <row r="22" spans="1:41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9"/>
      <c r="V22" s="50"/>
      <c r="W22" s="50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41" s="57" customFormat="1" ht="63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63" t="s">
        <v>17</v>
      </c>
      <c r="V23" s="55" t="s">
        <v>81</v>
      </c>
      <c r="W23" s="55" t="s">
        <v>82</v>
      </c>
      <c r="X23" s="64" t="s">
        <v>36</v>
      </c>
      <c r="Y23" s="64" t="s">
        <v>12</v>
      </c>
      <c r="Z23" s="62" t="s">
        <v>32</v>
      </c>
      <c r="AA23" s="62" t="s">
        <v>13</v>
      </c>
      <c r="AB23" s="65" t="s">
        <v>57</v>
      </c>
      <c r="AC23" s="65" t="s">
        <v>58</v>
      </c>
      <c r="AD23" s="53" t="s">
        <v>83</v>
      </c>
      <c r="AE23" s="54" t="s">
        <v>84</v>
      </c>
      <c r="AF23" s="54" t="s">
        <v>85</v>
      </c>
      <c r="AG23" s="54" t="s">
        <v>86</v>
      </c>
      <c r="AH23" s="55" t="s">
        <v>87</v>
      </c>
      <c r="AI23" s="55" t="s">
        <v>88</v>
      </c>
      <c r="AJ23" s="55" t="s">
        <v>89</v>
      </c>
      <c r="AK23" s="55" t="s">
        <v>90</v>
      </c>
      <c r="AL23" s="55" t="s">
        <v>91</v>
      </c>
      <c r="AM23" s="55" t="s">
        <v>92</v>
      </c>
      <c r="AN23" s="56" t="s">
        <v>93</v>
      </c>
      <c r="AO23" s="56" t="s">
        <v>94</v>
      </c>
    </row>
    <row r="24" spans="1:41">
      <c r="A24" s="1" t="s">
        <v>194</v>
      </c>
      <c r="B24" s="1" t="str">
        <f t="shared" ref="B24:B30" si="0">IF(K24="","Hide","Show")</f>
        <v>Show</v>
      </c>
      <c r="C24" s="4" t="s">
        <v>48</v>
      </c>
      <c r="E24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HOSPITAL"",""14=ITEMCODE"",""MS359-07102GLP"",""14=ITEMNAME"",""MS S"&amp;"QL CAL 2022 SLNG USER CAL"",""10=QUANTITY"",""1.000000"",""14=U_PONO"",""951860"",""15=U_PODATE"",""7/8/2024"",""10=U_TLINTCOS"",""0.000000"",""2=SLPCODE"",""132"",""14=SLPNAME"",""E0001-CS"",""14=MEMO"",""WENDY KUM CHIOU SZE"",""14=CONTACTNAME"",""JULIETTE LIM"",""10=LINETOTAL"",""208.2400"&amp;"00"",""14=U_ENR"","""",""14=U_MSENR"",""S7138270"",""14=U_MSPCN"",""B816AA67"",""14=ADDRESS2"",""ST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"UICACS","","SQL=","2=DOCNUM","33036149","14=CUSTREF","2024101417","14=U_CUSTREF","2024101417","15=DOCDATE","8/8/2024","15=TAXDATE","8/8/2024","14=CARDCODE","CS0167-SGD","14=CARDNAME","ST LUKE'S HOSPITAL","14=ITEMCODE","MS359-07102GLP","14=ITEMNAME","MS SQL CAL 2022 SLNG USER CAL","10=QUANTITY","1.000000","14=U_PONO","951860","15=U_PODATE","7/8/2024","10=U_TLINTCOS","0.000000","2=SLPCODE","132","14=SLPNAME","E0001-CS","14=MEMO","WENDY KUM CHIOU SZE","14=CONTACTNAME","JULIETTE LIM","10=LINETOTAL","208.240000","14=U_ENR","","14=U_MSENR","S7138270","14=U_MSPCN","B816AA67","14=ADDRESS2","ST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 t="shared" ref="K24:K30" si="1">MONTH(N24)</f>
        <v>8</v>
      </c>
      <c r="L24" s="22">
        <f t="shared" ref="L24:L30" si="2">YEAR(N24)</f>
        <v>2024</v>
      </c>
      <c r="M24" s="4">
        <v>33036149</v>
      </c>
      <c r="N24" s="40">
        <v>45512</v>
      </c>
      <c r="O24" s="22" t="str">
        <f t="shared" ref="O24:O30" si="3">"S7138270"</f>
        <v>S7138270</v>
      </c>
      <c r="P24" s="22" t="str">
        <f t="shared" ref="P24:P30" si="4">"B816AA67"</f>
        <v>B816AA67</v>
      </c>
      <c r="Q24" s="22"/>
      <c r="R24" s="22" t="str">
        <f t="shared" ref="R24:R30" si="5">"CS0167-SGD"</f>
        <v>CS0167-SGD</v>
      </c>
      <c r="S24" s="4" t="str">
        <f t="shared" ref="S24:S30" si="6">"ST LUKE'S HOSPITAL"</f>
        <v>ST LUKE'S HOSPITAL</v>
      </c>
      <c r="T24" s="22" t="str">
        <f>"2024101417"</f>
        <v>2024101417</v>
      </c>
      <c r="U24" s="47">
        <v>45511</v>
      </c>
      <c r="V24" s="47">
        <v>45512</v>
      </c>
      <c r="W24" s="69">
        <f t="shared" ref="W24:W30" si="7">SUM(N24-U24)</f>
        <v>1</v>
      </c>
      <c r="X24" s="52" t="str">
        <f>"MS359-07102GLP"</f>
        <v>MS359-07102GLP</v>
      </c>
      <c r="Y24" s="52" t="str">
        <f>"MS SQL CAL 2022 SLNG USER CAL"</f>
        <v>MS SQL CAL 2022 SLNG USER CAL</v>
      </c>
      <c r="Z24" s="52" t="str">
        <f t="shared" ref="Z24:Z30" si="8">"WENDY KUM CHIOU SZE"</f>
        <v>WENDY KUM CHIOU SZE</v>
      </c>
      <c r="AA24" s="69">
        <v>1</v>
      </c>
      <c r="AB24" s="39">
        <f t="shared" ref="AB24:AB32" si="9">IFERROR(AC24/AA24,0)</f>
        <v>208.24</v>
      </c>
      <c r="AC24" s="39">
        <v>208.24</v>
      </c>
      <c r="AD24" s="22" t="str">
        <f t="shared" ref="AD24:AD30" si="10">"-"</f>
        <v>-</v>
      </c>
      <c r="AE24" s="67">
        <v>208.24</v>
      </c>
      <c r="AF24" s="40" t="s">
        <v>96</v>
      </c>
      <c r="AG24" s="70" t="str">
        <f t="shared" ref="AG24:AG30" si="11"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4" s="66" t="s">
        <v>95</v>
      </c>
      <c r="AI24" s="66" t="s">
        <v>97</v>
      </c>
      <c r="AJ24" s="3" t="str">
        <f>"MS359-07102GLP"</f>
        <v>MS359-07102GLP</v>
      </c>
      <c r="AK24" s="3" t="str">
        <f>"MS SQL CAL 2022 SLNG USER CAL"</f>
        <v>MS SQL CAL 2022 SLNG USER CAL</v>
      </c>
      <c r="AL24" s="22" t="str">
        <f t="shared" ref="AL24:AN30" si="12">"-"</f>
        <v>-</v>
      </c>
      <c r="AM24" s="22" t="str">
        <f t="shared" si="12"/>
        <v>-</v>
      </c>
      <c r="AN24" s="22" t="str">
        <f t="shared" si="12"/>
        <v>-</v>
      </c>
      <c r="AO24" s="22" t="s">
        <v>482</v>
      </c>
    </row>
    <row r="25" spans="1:41">
      <c r="A25" s="1" t="s">
        <v>194</v>
      </c>
      <c r="B25" s="1" t="str">
        <f t="shared" si="0"/>
        <v>Show</v>
      </c>
      <c r="C25" s="4" t="s">
        <v>48</v>
      </c>
      <c r="E25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HOSPITAL"",""14=ITEMCODE"",""MS228-11680GLP"",""14=ITEMNAME"",""MS S"&amp;"QL SERVER STANDARD 2022 SLNG"",""10=QUANTITY"",""1.000000"",""14=U_PONO"",""951860"",""15=U_PODATE"",""7/8/2024"",""10=U_TLINTCOS"",""0.000000"",""2=SLPCODE"",""132"",""14=SLPNAME"",""E0001-CS"",""14=MEMO"",""WENDY KUM CHIOU SZE"",""14=CONTACTNAME"",""JULIETTE LIM"",""10=LINETOTAL"",""896.9"&amp;"20000"",""14=U_ENR"","""",""14=U_MSENR"",""S7138270"",""14=U_MSPCN"",""B816AA67"",""14=ADDRESS2"",""ST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f>
        <v>"UICACS","","SQL=","2=DOCNUM","33036149","14=CUSTREF","2024101417","14=U_CUSTREF","2024101417","15=DOCDATE","8/8/2024","15=TAXDATE","8/8/2024","14=CARDCODE","CS0167-SGD","14=CARDNAME","ST LUKE'S HOSPITAL","14=ITEMCODE","MS228-11680GLP","14=ITEMNAME","MS SQL SERVER STANDARD 2022 SLNG","10=QUANTITY","1.000000","14=U_PONO","951860","15=U_PODATE","7/8/2024","10=U_TLINTCOS","0.000000","2=SLPCODE","132","14=SLPNAME","E0001-CS","14=MEMO","WENDY KUM CHIOU SZE","14=CONTACTNAME","JULIETTE LIM","10=LINETOTAL","896.920000","14=U_ENR","","14=U_MSENR","S7138270","14=U_MSPCN","B816AA67","14=ADDRESS2","ST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 t="shared" si="1"/>
        <v>8</v>
      </c>
      <c r="L25" s="22">
        <f t="shared" si="2"/>
        <v>2024</v>
      </c>
      <c r="M25" s="4">
        <v>33036149</v>
      </c>
      <c r="N25" s="40">
        <v>45512</v>
      </c>
      <c r="O25" s="22" t="str">
        <f t="shared" si="3"/>
        <v>S7138270</v>
      </c>
      <c r="P25" s="22" t="str">
        <f t="shared" si="4"/>
        <v>B816AA67</v>
      </c>
      <c r="Q25" s="22"/>
      <c r="R25" s="22" t="str">
        <f t="shared" si="5"/>
        <v>CS0167-SGD</v>
      </c>
      <c r="S25" s="4" t="str">
        <f t="shared" si="6"/>
        <v>ST LUKE'S HOSPITAL</v>
      </c>
      <c r="T25" s="22" t="str">
        <f>"2024101417"</f>
        <v>2024101417</v>
      </c>
      <c r="U25" s="47">
        <v>45511</v>
      </c>
      <c r="V25" s="47">
        <v>45512</v>
      </c>
      <c r="W25" s="69">
        <f t="shared" si="7"/>
        <v>1</v>
      </c>
      <c r="X25" s="52" t="str">
        <f>"MS228-11680GLP"</f>
        <v>MS228-11680GLP</v>
      </c>
      <c r="Y25" s="52" t="str">
        <f>"MS SQL SERVER STANDARD 2022 SLNG"</f>
        <v>MS SQL SERVER STANDARD 2022 SLNG</v>
      </c>
      <c r="Z25" s="52" t="str">
        <f t="shared" si="8"/>
        <v>WENDY KUM CHIOU SZE</v>
      </c>
      <c r="AA25" s="69">
        <v>1</v>
      </c>
      <c r="AB25" s="39">
        <f t="shared" si="9"/>
        <v>896.92</v>
      </c>
      <c r="AC25" s="39">
        <v>896.92</v>
      </c>
      <c r="AD25" s="22" t="str">
        <f t="shared" si="10"/>
        <v>-</v>
      </c>
      <c r="AE25" s="67">
        <v>896.92</v>
      </c>
      <c r="AF25" s="40" t="s">
        <v>96</v>
      </c>
      <c r="AG25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25" s="66" t="s">
        <v>95</v>
      </c>
      <c r="AI25" s="66" t="s">
        <v>97</v>
      </c>
      <c r="AJ25" s="3" t="str">
        <f>"MS228-11680GLP"</f>
        <v>MS228-11680GLP</v>
      </c>
      <c r="AK25" s="3" t="str">
        <f>"MS SQL SERVER STANDARD 2022 SLNG"</f>
        <v>MS SQL SERVER STANDARD 2022 SLNG</v>
      </c>
      <c r="AL25" s="22" t="str">
        <f t="shared" si="12"/>
        <v>-</v>
      </c>
      <c r="AM25" s="22" t="str">
        <f t="shared" si="12"/>
        <v>-</v>
      </c>
      <c r="AN25" s="22" t="str">
        <f t="shared" si="12"/>
        <v>-</v>
      </c>
      <c r="AO25" s="22" t="s">
        <v>482</v>
      </c>
    </row>
    <row r="26" spans="1:41">
      <c r="A26" s="1" t="s">
        <v>194</v>
      </c>
      <c r="B26" s="1" t="str">
        <f t="shared" si="0"/>
        <v>Show</v>
      </c>
      <c r="C26" s="4" t="s">
        <v>48</v>
      </c>
      <c r="E26" s="13" t="str">
        <f>"""UICACS"","""",""SQL="",""2=DOCNUM"",""33036149"",""14=CUSTREF"",""2024101417"",""14=U_CUSTREF"",""2024101417"",""15=DOCDATE"",""8/8/2024"",""15=TAXDATE"",""8/8/2024"",""14=CARDCODE"",""CS0167-SGD"",""14=CARDNAME"",""ST LUKE'S HOSPITAL"",""14=ITEMCODE"",""MS9EM-00832GLP"",""14=ITEMNAME"",""MS W"&amp;"IN SVR STD CORE 2022 SNGL 2  LIC CORE LIC"",""10=QUANTITY"",""5.000000"",""14=U_PONO"",""951860"",""15=U_PODATE"",""7/8/2024"",""10=U_TLINTCOS"",""0.000000"",""2=SLPCODE"",""132"",""14=SLPNAME"",""E0001-CS"",""14=MEMO"",""WENDY KUM CHIOU SZE"",""14=CONTACTNAME"",""JULIETTE LIM"",""10=LINE"&amp;"TOTAL"",""615.500000"",""14=U_ENR"","""",""14=U_MSENR"",""S7138270"",""14=U_MSPCN"",""B816AA67"",""14=ADDRESS2"",""ST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juliettelim@"&amp;"stluke.org.sg"""</f>
        <v>"UICACS","","SQL=","2=DOCNUM","33036149","14=CUSTREF","2024101417","14=U_CUSTREF","2024101417","15=DOCDATE","8/8/2024","15=TAXDATE","8/8/2024","14=CARDCODE","CS0167-SGD","14=CARDNAME","ST LUKE'S HOSPITAL","14=ITEMCODE","MS9EM-00832GLP","14=ITEMNAME","MS WIN SVR STD CORE 2022 SNGL 2  LIC CORE LIC","10=QUANTITY","5.000000","14=U_PONO","951860","15=U_PODATE","7/8/2024","10=U_TLINTCOS","0.000000","2=SLPCODE","132","14=SLPNAME","E0001-CS","14=MEMO","WENDY KUM CHIOU SZE","14=CONTACTNAME","JULIETTE LIM","10=LINETOTAL","615.500000","14=U_ENR","","14=U_MSENR","S7138270","14=U_MSPCN","B816AA67","14=ADDRESS2","ST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6" s="22">
        <f t="shared" si="1"/>
        <v>8</v>
      </c>
      <c r="L26" s="22">
        <f t="shared" si="2"/>
        <v>2024</v>
      </c>
      <c r="M26" s="4">
        <v>33036149</v>
      </c>
      <c r="N26" s="40">
        <v>45512</v>
      </c>
      <c r="O26" s="22" t="str">
        <f t="shared" si="3"/>
        <v>S7138270</v>
      </c>
      <c r="P26" s="22" t="str">
        <f t="shared" si="4"/>
        <v>B816AA67</v>
      </c>
      <c r="Q26" s="22"/>
      <c r="R26" s="22" t="str">
        <f t="shared" si="5"/>
        <v>CS0167-SGD</v>
      </c>
      <c r="S26" s="4" t="str">
        <f t="shared" si="6"/>
        <v>ST LUKE'S HOSPITAL</v>
      </c>
      <c r="T26" s="22" t="str">
        <f>"2024101417"</f>
        <v>2024101417</v>
      </c>
      <c r="U26" s="47">
        <v>45511</v>
      </c>
      <c r="V26" s="47">
        <v>45512</v>
      </c>
      <c r="W26" s="69">
        <f t="shared" si="7"/>
        <v>1</v>
      </c>
      <c r="X26" s="52" t="str">
        <f>"MS9EM-00832GLP"</f>
        <v>MS9EM-00832GLP</v>
      </c>
      <c r="Y26" s="52" t="str">
        <f>"MS WIN SVR STD CORE 2022 SNGL 2  LIC CORE LIC"</f>
        <v>MS WIN SVR STD CORE 2022 SNGL 2  LIC CORE LIC</v>
      </c>
      <c r="Z26" s="52" t="str">
        <f t="shared" si="8"/>
        <v>WENDY KUM CHIOU SZE</v>
      </c>
      <c r="AA26" s="69">
        <v>5</v>
      </c>
      <c r="AB26" s="39">
        <f t="shared" si="9"/>
        <v>123.1</v>
      </c>
      <c r="AC26" s="39">
        <v>615.5</v>
      </c>
      <c r="AD26" s="22" t="str">
        <f t="shared" si="10"/>
        <v>-</v>
      </c>
      <c r="AE26" s="67">
        <v>615.5</v>
      </c>
      <c r="AF26" s="40" t="s">
        <v>96</v>
      </c>
      <c r="AG26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26" s="66" t="s">
        <v>95</v>
      </c>
      <c r="AI26" s="66" t="s">
        <v>97</v>
      </c>
      <c r="AJ26" s="3" t="str">
        <f>"MS9EM-00832GLP"</f>
        <v>MS9EM-00832GLP</v>
      </c>
      <c r="AK26" s="3" t="str">
        <f>"MS WIN SVR STD CORE 2022 SNGL 2  LIC CORE LIC"</f>
        <v>MS WIN SVR STD CORE 2022 SNGL 2  LIC CORE LIC</v>
      </c>
      <c r="AL26" s="22" t="str">
        <f t="shared" si="12"/>
        <v>-</v>
      </c>
      <c r="AM26" s="22" t="str">
        <f t="shared" si="12"/>
        <v>-</v>
      </c>
      <c r="AN26" s="22" t="str">
        <f t="shared" si="12"/>
        <v>-</v>
      </c>
      <c r="AO26" s="22" t="s">
        <v>482</v>
      </c>
    </row>
    <row r="27" spans="1:41">
      <c r="A27" s="1" t="s">
        <v>194</v>
      </c>
      <c r="B27" s="1" t="str">
        <f t="shared" si="0"/>
        <v>Show</v>
      </c>
      <c r="C27" s="4" t="s">
        <v>48</v>
      </c>
      <c r="E27" s="13" t="str">
        <f>"""UICACS"","""",""SQL="",""2=DOCNUM"",""33036185"",""14=CUSTREF"",""2024101460"",""14=U_CUSTREF"",""2024101460"",""15=DOCDATE"",""14/8/2024"",""15=TAXDATE"",""14/8/2024"",""14=CARDCODE"",""CS0167-SGD"",""14=CARDNAME"",""ST LUKE'S HOSPITAL"",""14=ITEMCODE"",""MS021-10695GLP"",""14=ITEMNAME"",""MS"&amp;" OFFICE STD 2021 SNGL LTSC"",""10=QUANTITY"",""1.000000"",""14=U_PONO"",""951936"",""15=U_PODATE"",""13/8/2024"",""10=U_TLINTCOS"",""0.000000"",""2=SLPCODE"",""132"",""14=SLPNAME"",""E0001-CS"",""14=MEMO"",""WENDY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"UICACS","","SQL=","2=DOCNUM","33036185","14=CUSTREF","2024101460","14=U_CUSTREF","2024101460","15=DOCDATE","14/8/2024","15=TAXDATE","14/8/2024","14=CARDCODE","CS0167-SGD","14=CARDNAME","ST LUKE'S HOSPITAL","14=ITEMCODE","MS021-10695GLP","14=ITEMNAME","MS OFFICE STD 2021 SNGL LTSC","10=QUANTITY","1.000000","14=U_PONO","951936","15=U_PODATE","13/8/2024","10=U_TLINTCOS","0.000000","2=SLPCODE","132","14=SLPNAME","E0001-CS","14=MEMO","WENDY KUM CHIOU SZE","14=CONTACTNAME","JULIETTE LIM","10=LINETOTAL","410.640000","14=U_ENR","","14=U_MSENR","S7138270","14=U_MSPCN","B816AA67","14=ADDRESS2","ST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7" s="22">
        <f t="shared" si="1"/>
        <v>8</v>
      </c>
      <c r="L27" s="22">
        <f t="shared" si="2"/>
        <v>2024</v>
      </c>
      <c r="M27" s="4">
        <v>33036185</v>
      </c>
      <c r="N27" s="40">
        <v>45518</v>
      </c>
      <c r="O27" s="22" t="str">
        <f t="shared" si="3"/>
        <v>S7138270</v>
      </c>
      <c r="P27" s="22" t="str">
        <f t="shared" si="4"/>
        <v>B816AA67</v>
      </c>
      <c r="Q27" s="22"/>
      <c r="R27" s="22" t="str">
        <f t="shared" si="5"/>
        <v>CS0167-SGD</v>
      </c>
      <c r="S27" s="4" t="str">
        <f t="shared" si="6"/>
        <v>ST LUKE'S HOSPITAL</v>
      </c>
      <c r="T27" s="22" t="str">
        <f>"2024101460"</f>
        <v>2024101460</v>
      </c>
      <c r="U27" s="47">
        <v>45517</v>
      </c>
      <c r="V27" s="47">
        <v>45518</v>
      </c>
      <c r="W27" s="69">
        <f t="shared" si="7"/>
        <v>1</v>
      </c>
      <c r="X27" s="52" t="str">
        <f>"MS021-10695GLP"</f>
        <v>MS021-10695GLP</v>
      </c>
      <c r="Y27" s="52" t="str">
        <f>"MS OFFICE STD 2021 SNGL LTSC"</f>
        <v>MS OFFICE STD 2021 SNGL LTSC</v>
      </c>
      <c r="Z27" s="52" t="str">
        <f t="shared" si="8"/>
        <v>WENDY KUM CHIOU SZE</v>
      </c>
      <c r="AA27" s="69">
        <v>1</v>
      </c>
      <c r="AB27" s="39">
        <f t="shared" si="9"/>
        <v>410.64</v>
      </c>
      <c r="AC27" s="39">
        <v>410.64</v>
      </c>
      <c r="AD27" s="22" t="str">
        <f t="shared" si="10"/>
        <v>-</v>
      </c>
      <c r="AE27" s="67">
        <v>410.64</v>
      </c>
      <c r="AF27" s="40" t="s">
        <v>96</v>
      </c>
      <c r="AG27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27" s="66" t="s">
        <v>95</v>
      </c>
      <c r="AI27" s="66" t="s">
        <v>97</v>
      </c>
      <c r="AJ27" s="3" t="str">
        <f>"MS021-10695GLP"</f>
        <v>MS021-10695GLP</v>
      </c>
      <c r="AK27" s="3" t="str">
        <f>"MS OFFICE STD 2021 SNGL LTSC"</f>
        <v>MS OFFICE STD 2021 SNGL LTSC</v>
      </c>
      <c r="AL27" s="22" t="str">
        <f t="shared" si="12"/>
        <v>-</v>
      </c>
      <c r="AM27" s="22" t="str">
        <f t="shared" si="12"/>
        <v>-</v>
      </c>
      <c r="AN27" s="22" t="str">
        <f t="shared" si="12"/>
        <v>-</v>
      </c>
      <c r="AO27" s="22" t="s">
        <v>482</v>
      </c>
    </row>
    <row r="28" spans="1:41">
      <c r="A28" s="1" t="s">
        <v>194</v>
      </c>
      <c r="B28" s="1" t="str">
        <f t="shared" si="0"/>
        <v>Show</v>
      </c>
      <c r="C28" s="4" t="s">
        <v>48</v>
      </c>
      <c r="E28" s="13" t="str">
        <f>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LTSC"",""10=QUANTITY"",""2.000000"",""14=U_PONO"",""952140"",""15=U_PODATE"",""26/8/2024"",""10=U_TLINTCOS"",""0.000000"",""2=SLPCODE"",""132"",""14=SLPNAME"",""E0001-CS"",""14=MEMO"",""WENDY KUM CHIOU SZE"",""14=CONTACTNAME"",""JULIETTE LIM"",""10=LINETOTAL"",""821.28"&amp;"0000"",""14=U_ENR"","""",""14=U_MSENR"",""S7138270"",""14=U_MSPCN"",""B816AA67"",""14=ADDRESS2"",""ST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"UICACS","","SQL=","2=DOCNUM","33036288","14=CUSTREF","2024101533","14=U_CUSTREF","2024101533","15=DOCDATE","26/8/2024","15=TAXDATE","26/8/2024","14=CARDCODE","CS0167-SGD","14=CARDNAME","ST LUKE'S HOSPITAL","14=ITEMCODE","MS021-10695GLP","14=ITEMNAME","MS OFFICE STD 2021 SNGL LTSC","10=QUANTITY","2.000000","14=U_PONO","952140","15=U_PODATE","26/8/2024","10=U_TLINTCOS","0.000000","2=SLPCODE","132","14=SLPNAME","E0001-CS","14=MEMO","WENDY KUM CHIOU SZE","14=CONTACTNAME","JULIETTE LIM","10=LINETOTAL","821.280000","14=U_ENR","","14=U_MSENR","S7138270","14=U_MSPCN","B816AA67","14=ADDRESS2","ST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8" s="22">
        <f t="shared" si="1"/>
        <v>8</v>
      </c>
      <c r="L28" s="22">
        <f t="shared" si="2"/>
        <v>2024</v>
      </c>
      <c r="M28" s="4">
        <v>33036288</v>
      </c>
      <c r="N28" s="40">
        <v>45530</v>
      </c>
      <c r="O28" s="22" t="str">
        <f t="shared" si="3"/>
        <v>S7138270</v>
      </c>
      <c r="P28" s="22" t="str">
        <f t="shared" si="4"/>
        <v>B816AA67</v>
      </c>
      <c r="Q28" s="22"/>
      <c r="R28" s="22" t="str">
        <f t="shared" si="5"/>
        <v>CS0167-SGD</v>
      </c>
      <c r="S28" s="4" t="str">
        <f t="shared" si="6"/>
        <v>ST LUKE'S HOSPITAL</v>
      </c>
      <c r="T28" s="22" t="str">
        <f>"2024101533"</f>
        <v>2024101533</v>
      </c>
      <c r="U28" s="47">
        <v>45530</v>
      </c>
      <c r="V28" s="47">
        <v>45530</v>
      </c>
      <c r="W28" s="69">
        <f t="shared" si="7"/>
        <v>0</v>
      </c>
      <c r="X28" s="52" t="str">
        <f>"MS021-10695GLP"</f>
        <v>MS021-10695GLP</v>
      </c>
      <c r="Y28" s="52" t="str">
        <f>"MS OFFICE STD 2021 SNGL LTSC"</f>
        <v>MS OFFICE STD 2021 SNGL LTSC</v>
      </c>
      <c r="Z28" s="52" t="str">
        <f t="shared" si="8"/>
        <v>WENDY KUM CHIOU SZE</v>
      </c>
      <c r="AA28" s="69">
        <v>2</v>
      </c>
      <c r="AB28" s="39">
        <f t="shared" si="9"/>
        <v>410.64</v>
      </c>
      <c r="AC28" s="39">
        <v>821.28</v>
      </c>
      <c r="AD28" s="22" t="str">
        <f t="shared" si="10"/>
        <v>-</v>
      </c>
      <c r="AE28" s="67">
        <v>821.28</v>
      </c>
      <c r="AF28" s="40" t="s">
        <v>96</v>
      </c>
      <c r="AG28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28" s="66" t="s">
        <v>95</v>
      </c>
      <c r="AI28" s="66" t="s">
        <v>97</v>
      </c>
      <c r="AJ28" s="3" t="str">
        <f>"MS021-10695GLP"</f>
        <v>MS021-10695GLP</v>
      </c>
      <c r="AK28" s="3" t="str">
        <f>"MS OFFICE STD 2021 SNGL LTSC"</f>
        <v>MS OFFICE STD 2021 SNGL LTSC</v>
      </c>
      <c r="AL28" s="22" t="str">
        <f t="shared" si="12"/>
        <v>-</v>
      </c>
      <c r="AM28" s="22" t="str">
        <f t="shared" si="12"/>
        <v>-</v>
      </c>
      <c r="AN28" s="22" t="str">
        <f t="shared" si="12"/>
        <v>-</v>
      </c>
      <c r="AO28" s="22" t="s">
        <v>482</v>
      </c>
    </row>
    <row r="29" spans="1:41">
      <c r="A29" s="1" t="s">
        <v>194</v>
      </c>
      <c r="B29" s="1" t="str">
        <f t="shared" si="0"/>
        <v>Show</v>
      </c>
      <c r="C29" s="4" t="s">
        <v>48</v>
      </c>
      <c r="E29" s="13" t="str">
        <f>"""UICACS"","""",""SQL="",""2=DOCNUM"",""33036288"",""14=CUSTREF"",""2024101533"",""14=U_CUSTREF"",""2024101533"",""15=DOCDATE"",""26/8/2024"",""15=TAXDATE"",""26/8/2024"",""14=CARDCODE"",""CS0167-SGD"",""14=CARDNAME"",""ST LUKE'S HOSPITAL"",""14=ITEMCODE"",""MS021-10695GLP"",""14=ITEMNAME"",""MS"&amp;" OFFICE STD 2021 SNGL LTSC"",""10=QUANTITY"",""1.000000"",""14=U_PONO"",""952140"",""15=U_PODATE"",""26/8/2024"",""10=U_TLINTCOS"",""0.000000"",""2=SLPCODE"",""132"",""14=SLPNAME"",""E0001-CS"",""14=MEMO"",""WENDY KUM CHIOU SZE"",""14=CONTACTNAME"",""JULIETTE LIM"",""10=LINETOTAL"",""410.64"&amp;"0000"",""14=U_ENR"","""",""14=U_MSENR"",""S7138270"",""14=U_MSPCN"",""B816AA67"",""14=ADDRESS2"",""ST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"UICACS","","SQL=","2=DOCNUM","33036288","14=CUSTREF","2024101533","14=U_CUSTREF","2024101533","15=DOCDATE","26/8/2024","15=TAXDATE","26/8/2024","14=CARDCODE","CS0167-SGD","14=CARDNAME","ST LUKE'S HOSPITAL","14=ITEMCODE","MS021-10695GLP","14=ITEMNAME","MS OFFICE STD 2021 SNGL LTSC","10=QUANTITY","1.000000","14=U_PONO","952140","15=U_PODATE","26/8/2024","10=U_TLINTCOS","0.000000","2=SLPCODE","132","14=SLPNAME","E0001-CS","14=MEMO","WENDY KUM CHIOU SZE","14=CONTACTNAME","JULIETTE LIM","10=LINETOTAL","410.640000","14=U_ENR","","14=U_MSENR","S7138270","14=U_MSPCN","B816AA67","14=ADDRESS2","ST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9" s="22">
        <f t="shared" si="1"/>
        <v>8</v>
      </c>
      <c r="L29" s="22">
        <f t="shared" si="2"/>
        <v>2024</v>
      </c>
      <c r="M29" s="4">
        <v>33036288</v>
      </c>
      <c r="N29" s="40">
        <v>45530</v>
      </c>
      <c r="O29" s="22" t="str">
        <f t="shared" si="3"/>
        <v>S7138270</v>
      </c>
      <c r="P29" s="22" t="str">
        <f t="shared" si="4"/>
        <v>B816AA67</v>
      </c>
      <c r="Q29" s="22"/>
      <c r="R29" s="22" t="str">
        <f t="shared" si="5"/>
        <v>CS0167-SGD</v>
      </c>
      <c r="S29" s="4" t="str">
        <f t="shared" si="6"/>
        <v>ST LUKE'S HOSPITAL</v>
      </c>
      <c r="T29" s="22" t="str">
        <f>"2024101533"</f>
        <v>2024101533</v>
      </c>
      <c r="U29" s="47">
        <v>45530</v>
      </c>
      <c r="V29" s="47">
        <v>45530</v>
      </c>
      <c r="W29" s="69">
        <f t="shared" si="7"/>
        <v>0</v>
      </c>
      <c r="X29" s="52" t="str">
        <f>"MS021-10695GLP"</f>
        <v>MS021-10695GLP</v>
      </c>
      <c r="Y29" s="52" t="str">
        <f>"MS OFFICE STD 2021 SNGL LTSC"</f>
        <v>MS OFFICE STD 2021 SNGL LTSC</v>
      </c>
      <c r="Z29" s="52" t="str">
        <f t="shared" si="8"/>
        <v>WENDY KUM CHIOU SZE</v>
      </c>
      <c r="AA29" s="69">
        <v>1</v>
      </c>
      <c r="AB29" s="39">
        <f t="shared" si="9"/>
        <v>410.64</v>
      </c>
      <c r="AC29" s="39">
        <v>410.64</v>
      </c>
      <c r="AD29" s="22" t="str">
        <f t="shared" si="10"/>
        <v>-</v>
      </c>
      <c r="AE29" s="67">
        <v>410.64</v>
      </c>
      <c r="AF29" s="40" t="s">
        <v>96</v>
      </c>
      <c r="AG29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29" s="66" t="s">
        <v>95</v>
      </c>
      <c r="AI29" s="66" t="s">
        <v>97</v>
      </c>
      <c r="AJ29" s="3" t="str">
        <f>"MS021-10695GLP"</f>
        <v>MS021-10695GLP</v>
      </c>
      <c r="AK29" s="3" t="str">
        <f>"MS OFFICE STD 2021 SNGL LTSC"</f>
        <v>MS OFFICE STD 2021 SNGL LTSC</v>
      </c>
      <c r="AL29" s="22" t="str">
        <f t="shared" si="12"/>
        <v>-</v>
      </c>
      <c r="AM29" s="22" t="str">
        <f t="shared" si="12"/>
        <v>-</v>
      </c>
      <c r="AN29" s="22" t="str">
        <f t="shared" si="12"/>
        <v>-</v>
      </c>
      <c r="AO29" s="22" t="s">
        <v>482</v>
      </c>
    </row>
    <row r="30" spans="1:41">
      <c r="A30" s="1" t="s">
        <v>194</v>
      </c>
      <c r="B30" s="1" t="str">
        <f t="shared" si="0"/>
        <v>Show</v>
      </c>
      <c r="C30" s="4" t="s">
        <v>48</v>
      </c>
      <c r="E30" s="13" t="str">
        <f>"""UICACS"","""",""SQL="",""2=DOCNUM"",""33036324"",""14=CUSTREF"",""2024101561"",""14=U_CUSTREF"",""2024101561"",""15=DOCDATE"",""29/8/2024"",""15=TAXDATE"",""29/8/2024"",""14=CARDCODE"",""CS0167-SGD"",""14=CARDNAME"",""ST LUKE'S HOSPITAL"",""14=ITEMCODE"",""MS021-10695GLP"",""14=ITEMNAME"",""MS"&amp;" OFFICE STD 2021 SNGL LTSC"",""10=QUANTITY"",""5.000000"",""14=U_PONO"",""952213"",""15=U_PODATE"",""28/8/2024"",""10=U_TLINTCOS"",""0.000000"",""2=SLPCODE"",""132"",""14=SLPNAME"",""E0001-CS"",""14=MEMO"",""WENDY KUM CHIOU SZE"",""14=CONTACTNAME"",""JULIETTE LIM"",""10=LINETOTAL"",""2053.2"&amp;"00000"",""14=U_ENR"","""",""14=U_MSENR"",""S7138270"",""14=U_MSPCN"",""B816AA67"",""14=ADDRESS2"",""ST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juliettelim@stluke.org.sg"&amp;""""</f>
        <v>"UICACS","","SQL=","2=DOCNUM","33036324","14=CUSTREF","2024101561","14=U_CUSTREF","2024101561","15=DOCDATE","29/8/2024","15=TAXDATE","29/8/2024","14=CARDCODE","CS0167-SGD","14=CARDNAME","ST LUKE'S HOSPITAL","14=ITEMCODE","MS021-10695GLP","14=ITEMNAME","MS OFFICE STD 2021 SNGL LTSC","10=QUANTITY","5.000000","14=U_PONO","952213","15=U_PODATE","28/8/2024","10=U_TLINTCOS","0.000000","2=SLPCODE","132","14=SLPNAME","E0001-CS","14=MEMO","WENDY KUM CHIOU SZE","14=CONTACTNAME","JULIETTE LIM","10=LINETOTAL","2053.200000","14=U_ENR","","14=U_MSENR","S7138270","14=U_MSPCN","B816AA67","14=ADDRESS2","ST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30" s="22">
        <f t="shared" si="1"/>
        <v>8</v>
      </c>
      <c r="L30" s="22">
        <f t="shared" si="2"/>
        <v>2024</v>
      </c>
      <c r="M30" s="4">
        <v>33036324</v>
      </c>
      <c r="N30" s="40">
        <v>45533</v>
      </c>
      <c r="O30" s="22" t="str">
        <f t="shared" si="3"/>
        <v>S7138270</v>
      </c>
      <c r="P30" s="22" t="str">
        <f t="shared" si="4"/>
        <v>B816AA67</v>
      </c>
      <c r="Q30" s="22"/>
      <c r="R30" s="22" t="str">
        <f t="shared" si="5"/>
        <v>CS0167-SGD</v>
      </c>
      <c r="S30" s="4" t="str">
        <f t="shared" si="6"/>
        <v>ST LUKE'S HOSPITAL</v>
      </c>
      <c r="T30" s="22" t="str">
        <f>"2024101561"</f>
        <v>2024101561</v>
      </c>
      <c r="U30" s="47">
        <v>45532</v>
      </c>
      <c r="V30" s="47">
        <v>45533</v>
      </c>
      <c r="W30" s="69">
        <f t="shared" si="7"/>
        <v>1</v>
      </c>
      <c r="X30" s="52" t="str">
        <f>"MS021-10695GLP"</f>
        <v>MS021-10695GLP</v>
      </c>
      <c r="Y30" s="52" t="str">
        <f>"MS OFFICE STD 2021 SNGL LTSC"</f>
        <v>MS OFFICE STD 2021 SNGL LTSC</v>
      </c>
      <c r="Z30" s="52" t="str">
        <f t="shared" si="8"/>
        <v>WENDY KUM CHIOU SZE</v>
      </c>
      <c r="AA30" s="69">
        <v>5</v>
      </c>
      <c r="AB30" s="39">
        <f t="shared" si="9"/>
        <v>410.64</v>
      </c>
      <c r="AC30" s="39">
        <v>2053.1999999999998</v>
      </c>
      <c r="AD30" s="22" t="str">
        <f t="shared" si="10"/>
        <v>-</v>
      </c>
      <c r="AE30" s="67">
        <v>2053.1999999999998</v>
      </c>
      <c r="AF30" s="40" t="s">
        <v>96</v>
      </c>
      <c r="AG30" s="70" t="str">
        <f t="shared" si="11"/>
        <v>ST LUKE'S HOSPITAL LTD (JULIETTE)_x000D_2 BUKIT BATOK STREET 11 LEVEL 3, IT DEPT  SINGAPORE 659674_x000D_MS JULIETTE LIM_x000D_TEL: 6895 3430_x000D_FAX: 6561 8205_x000D_EMAIL: juliettelim@stluke.org.sg</v>
      </c>
      <c r="AH30" s="66" t="s">
        <v>95</v>
      </c>
      <c r="AI30" s="66" t="s">
        <v>97</v>
      </c>
      <c r="AJ30" s="3" t="str">
        <f>"MS021-10695GLP"</f>
        <v>MS021-10695GLP</v>
      </c>
      <c r="AK30" s="3" t="str">
        <f>"MS OFFICE STD 2021 SNGL LTSC"</f>
        <v>MS OFFICE STD 2021 SNGL LTSC</v>
      </c>
      <c r="AL30" s="22" t="str">
        <f t="shared" si="12"/>
        <v>-</v>
      </c>
      <c r="AM30" s="22" t="str">
        <f t="shared" si="12"/>
        <v>-</v>
      </c>
      <c r="AN30" s="22" t="str">
        <f t="shared" si="12"/>
        <v>-</v>
      </c>
      <c r="AO30" s="22" t="s">
        <v>482</v>
      </c>
    </row>
    <row r="31" spans="1:41" hidden="1">
      <c r="B31" s="1" t="str">
        <f>IF(K31="","Hide","Show")</f>
        <v>Hide</v>
      </c>
      <c r="C31" s="4" t="s">
        <v>49</v>
      </c>
      <c r="E31" s="13" t="str">
        <f>""</f>
        <v/>
      </c>
      <c r="K31" s="4" t="str">
        <f>""</f>
        <v/>
      </c>
      <c r="L31" s="40" t="str">
        <f>""</f>
        <v/>
      </c>
      <c r="M31" s="40"/>
      <c r="N31" s="40"/>
      <c r="O31" s="4" t="str">
        <f>""</f>
        <v/>
      </c>
      <c r="P31" s="4"/>
      <c r="Q31" s="4"/>
      <c r="R31" s="4" t="str">
        <f>""</f>
        <v/>
      </c>
      <c r="S31" s="4" t="str">
        <f>""</f>
        <v/>
      </c>
      <c r="T31" s="4" t="str">
        <f>""</f>
        <v/>
      </c>
      <c r="U31" s="47" t="str">
        <f>""</f>
        <v/>
      </c>
      <c r="V31" s="51"/>
      <c r="W31" s="51"/>
      <c r="X31" s="4" t="str">
        <f>""</f>
        <v/>
      </c>
      <c r="Y31" s="4" t="str">
        <f>""</f>
        <v/>
      </c>
      <c r="Z31" s="4" t="str">
        <f>""</f>
        <v/>
      </c>
      <c r="AA31" s="20" t="str">
        <f>""</f>
        <v/>
      </c>
      <c r="AB31" s="68">
        <f t="shared" si="9"/>
        <v>0</v>
      </c>
      <c r="AC31" s="39" t="str">
        <f>""</f>
        <v/>
      </c>
      <c r="AD31" s="4" t="str">
        <f>""</f>
        <v/>
      </c>
      <c r="AE31" s="18" t="str">
        <f>""</f>
        <v/>
      </c>
      <c r="AF31" s="5" t="str">
        <f>""</f>
        <v/>
      </c>
      <c r="AG31" s="4" t="str">
        <f>""</f>
        <v/>
      </c>
      <c r="AH31" s="39"/>
      <c r="AI31" s="39"/>
    </row>
    <row r="32" spans="1:41" hidden="1">
      <c r="B32" s="1" t="str">
        <f>IF(K32="","Hide","Show")</f>
        <v>Hide</v>
      </c>
      <c r="C32" s="4" t="s">
        <v>50</v>
      </c>
      <c r="E32" s="13" t="str">
        <f>""</f>
        <v/>
      </c>
      <c r="K32" s="4" t="str">
        <f>""</f>
        <v/>
      </c>
      <c r="L32" s="40" t="str">
        <f>""</f>
        <v/>
      </c>
      <c r="M32" s="40"/>
      <c r="N32" s="40"/>
      <c r="O32" s="4" t="str">
        <f>""</f>
        <v/>
      </c>
      <c r="P32" s="4"/>
      <c r="Q32" s="4"/>
      <c r="R32" s="4" t="str">
        <f>""</f>
        <v/>
      </c>
      <c r="S32" s="4" t="str">
        <f>""</f>
        <v/>
      </c>
      <c r="T32" s="4" t="str">
        <f>""</f>
        <v/>
      </c>
      <c r="U32" s="47" t="str">
        <f>""</f>
        <v/>
      </c>
      <c r="V32" s="51"/>
      <c r="W32" s="51"/>
      <c r="X32" s="4" t="str">
        <f>""</f>
        <v/>
      </c>
      <c r="Y32" s="4" t="str">
        <f>""</f>
        <v/>
      </c>
      <c r="Z32" s="4" t="str">
        <f>""</f>
        <v/>
      </c>
      <c r="AA32" s="20" t="str">
        <f>""</f>
        <v/>
      </c>
      <c r="AB32" s="68">
        <f t="shared" si="9"/>
        <v>0</v>
      </c>
      <c r="AC32" s="39" t="str">
        <f>""</f>
        <v/>
      </c>
      <c r="AD32" s="4" t="str">
        <f>""</f>
        <v/>
      </c>
      <c r="AE32" s="18" t="str">
        <f>""</f>
        <v/>
      </c>
      <c r="AF32" s="5" t="str">
        <f>""</f>
        <v/>
      </c>
      <c r="AG32" s="4" t="str">
        <f>""</f>
        <v/>
      </c>
      <c r="AH32" s="39"/>
      <c r="AI32" s="39"/>
    </row>
    <row r="33" spans="28:43">
      <c r="AB33" s="68"/>
      <c r="AC33" s="39"/>
      <c r="AF33" s="5"/>
      <c r="AH33" s="39"/>
      <c r="AI33" s="39"/>
    </row>
    <row r="34" spans="28:43">
      <c r="AP34" s="16"/>
    </row>
    <row r="35" spans="28:43">
      <c r="AQ35" s="16"/>
    </row>
  </sheetData>
  <sortState xmlns:xlrd2="http://schemas.microsoft.com/office/spreadsheetml/2017/richdata2" ref="K24:AI396">
    <sortCondition ref="R24:R398"/>
  </sortState>
  <mergeCells count="1">
    <mergeCell ref="K21:A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71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C82D-D051-4373-B31E-85D4A88D05EA}">
  <dimension ref="A1:E26"/>
  <sheetViews>
    <sheetView workbookViewId="0"/>
  </sheetViews>
  <sheetFormatPr defaultRowHeight="15"/>
  <sheetData>
    <row r="1" spans="1:5">
      <c r="A1" s="72" t="s">
        <v>236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242</v>
      </c>
    </row>
    <row r="4" spans="1:5">
      <c r="A4" s="72" t="s">
        <v>0</v>
      </c>
      <c r="B4" s="72" t="s">
        <v>6</v>
      </c>
      <c r="C4" s="72" t="s">
        <v>243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235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D7EC-E48B-4445-9933-CDBF0B4C4A18}">
  <dimension ref="A1:E26"/>
  <sheetViews>
    <sheetView workbookViewId="0"/>
  </sheetViews>
  <sheetFormatPr defaultRowHeight="15"/>
  <sheetData>
    <row r="1" spans="1:5">
      <c r="A1" s="72" t="s">
        <v>236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242</v>
      </c>
    </row>
    <row r="4" spans="1:5">
      <c r="A4" s="72" t="s">
        <v>0</v>
      </c>
      <c r="B4" s="72" t="s">
        <v>6</v>
      </c>
      <c r="C4" s="72" t="s">
        <v>243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235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1037-8E5D-49C4-9D92-B77DDBB37F3C}">
  <dimension ref="A1:AO28"/>
  <sheetViews>
    <sheetView workbookViewId="0"/>
  </sheetViews>
  <sheetFormatPr defaultRowHeight="15"/>
  <sheetData>
    <row r="1" spans="1:32">
      <c r="A1" s="72" t="s">
        <v>237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U1" s="72" t="s">
        <v>18</v>
      </c>
      <c r="V1" s="72" t="s">
        <v>18</v>
      </c>
      <c r="X1" s="72" t="s">
        <v>7</v>
      </c>
      <c r="Y1" s="72" t="s">
        <v>7</v>
      </c>
      <c r="Z1" s="72" t="s">
        <v>18</v>
      </c>
      <c r="AA1" s="72" t="s">
        <v>18</v>
      </c>
      <c r="AD1" s="72" t="s">
        <v>18</v>
      </c>
      <c r="AF1" s="72" t="s">
        <v>18</v>
      </c>
    </row>
    <row r="2" spans="1:32">
      <c r="A2" s="72" t="s">
        <v>7</v>
      </c>
      <c r="D2" s="72" t="s">
        <v>19</v>
      </c>
      <c r="E2" s="72" t="s">
        <v>112</v>
      </c>
    </row>
    <row r="3" spans="1:32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2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2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2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2">
      <c r="A7" s="72" t="s">
        <v>7</v>
      </c>
    </row>
    <row r="8" spans="1:32">
      <c r="A8" s="72" t="s">
        <v>7</v>
      </c>
    </row>
    <row r="9" spans="1:32">
      <c r="A9" s="72" t="s">
        <v>7</v>
      </c>
    </row>
    <row r="10" spans="1:32">
      <c r="A10" s="72" t="s">
        <v>7</v>
      </c>
    </row>
    <row r="11" spans="1:32">
      <c r="A11" s="72" t="s">
        <v>7</v>
      </c>
      <c r="C11" s="72" t="s">
        <v>27</v>
      </c>
      <c r="E11" s="72" t="s">
        <v>122</v>
      </c>
    </row>
    <row r="12" spans="1:32">
      <c r="A12" s="72" t="s">
        <v>7</v>
      </c>
      <c r="C12" s="72" t="s">
        <v>28</v>
      </c>
      <c r="E12" s="72" t="s">
        <v>123</v>
      </c>
    </row>
    <row r="13" spans="1:32">
      <c r="A13" s="72" t="s">
        <v>7</v>
      </c>
      <c r="C13" s="72" t="s">
        <v>42</v>
      </c>
      <c r="E13" s="72" t="s">
        <v>124</v>
      </c>
    </row>
    <row r="14" spans="1:32">
      <c r="A14" s="72" t="s">
        <v>7</v>
      </c>
      <c r="C14" s="72" t="s">
        <v>39</v>
      </c>
      <c r="E14" s="72" t="s">
        <v>125</v>
      </c>
    </row>
    <row r="15" spans="1:32">
      <c r="A15" s="72" t="s">
        <v>7</v>
      </c>
      <c r="C15" s="72" t="s">
        <v>43</v>
      </c>
      <c r="E15" s="72" t="s">
        <v>126</v>
      </c>
    </row>
    <row r="16" spans="1:32">
      <c r="A16" s="72" t="s">
        <v>7</v>
      </c>
      <c r="C16" s="72" t="s">
        <v>44</v>
      </c>
      <c r="E16" s="72" t="s">
        <v>127</v>
      </c>
    </row>
    <row r="17" spans="1:41">
      <c r="A17" s="72" t="s">
        <v>7</v>
      </c>
    </row>
    <row r="18" spans="1:41">
      <c r="A18" s="72" t="s">
        <v>7</v>
      </c>
    </row>
    <row r="21" spans="1:41">
      <c r="K21" s="72" t="s">
        <v>76</v>
      </c>
    </row>
    <row r="23" spans="1:41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17</v>
      </c>
      <c r="V23" s="72" t="s">
        <v>81</v>
      </c>
      <c r="W23" s="72" t="s">
        <v>82</v>
      </c>
      <c r="X23" s="72" t="s">
        <v>36</v>
      </c>
      <c r="Y23" s="72" t="s">
        <v>12</v>
      </c>
      <c r="Z23" s="72" t="s">
        <v>32</v>
      </c>
      <c r="AA23" s="72" t="s">
        <v>13</v>
      </c>
      <c r="AB23" s="72" t="s">
        <v>57</v>
      </c>
      <c r="AC23" s="72" t="s">
        <v>58</v>
      </c>
      <c r="AD23" s="72" t="s">
        <v>83</v>
      </c>
      <c r="AE23" s="72" t="s">
        <v>84</v>
      </c>
      <c r="AF23" s="72" t="s">
        <v>85</v>
      </c>
      <c r="AG23" s="72" t="s">
        <v>86</v>
      </c>
      <c r="AH23" s="72" t="s">
        <v>87</v>
      </c>
      <c r="AI23" s="72" t="s">
        <v>88</v>
      </c>
      <c r="AJ23" s="72" t="s">
        <v>89</v>
      </c>
      <c r="AK23" s="72" t="s">
        <v>90</v>
      </c>
      <c r="AL23" s="72" t="s">
        <v>91</v>
      </c>
      <c r="AM23" s="72" t="s">
        <v>92</v>
      </c>
      <c r="AN23" s="72" t="s">
        <v>93</v>
      </c>
      <c r="AO23" s="72" t="s">
        <v>94</v>
      </c>
    </row>
    <row r="24" spans="1:41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132</v>
      </c>
      <c r="N24" s="72" t="s">
        <v>133</v>
      </c>
      <c r="O24" s="72" t="s">
        <v>134</v>
      </c>
      <c r="P24" s="72" t="s">
        <v>135</v>
      </c>
      <c r="R24" s="72" t="s">
        <v>136</v>
      </c>
      <c r="S24" s="72" t="s">
        <v>137</v>
      </c>
      <c r="T24" s="72" t="s">
        <v>138</v>
      </c>
      <c r="U24" s="72" t="s">
        <v>139</v>
      </c>
      <c r="V24" s="72" t="s">
        <v>140</v>
      </c>
      <c r="W24" s="72" t="s">
        <v>141</v>
      </c>
      <c r="X24" s="72" t="s">
        <v>142</v>
      </c>
      <c r="Y24" s="72" t="s">
        <v>143</v>
      </c>
      <c r="Z24" s="72" t="s">
        <v>144</v>
      </c>
      <c r="AA24" s="72" t="s">
        <v>145</v>
      </c>
      <c r="AB24" s="72" t="s">
        <v>146</v>
      </c>
      <c r="AC24" s="72" t="s">
        <v>147</v>
      </c>
      <c r="AD24" s="72" t="s">
        <v>148</v>
      </c>
      <c r="AE24" s="72" t="s">
        <v>147</v>
      </c>
      <c r="AF24" s="72" t="s">
        <v>96</v>
      </c>
      <c r="AG24" s="72" t="s">
        <v>149</v>
      </c>
      <c r="AH24" s="72" t="s">
        <v>95</v>
      </c>
      <c r="AI24" s="72" t="s">
        <v>97</v>
      </c>
      <c r="AJ24" s="72" t="s">
        <v>150</v>
      </c>
      <c r="AK24" s="72" t="s">
        <v>151</v>
      </c>
      <c r="AL24" s="72" t="s">
        <v>152</v>
      </c>
      <c r="AM24" s="72" t="s">
        <v>153</v>
      </c>
      <c r="AN24" s="72" t="s">
        <v>154</v>
      </c>
      <c r="AO24" s="72" t="s">
        <v>155</v>
      </c>
    </row>
    <row r="25" spans="1:41">
      <c r="B25" s="72" t="s">
        <v>156</v>
      </c>
      <c r="C25" s="72" t="s">
        <v>49</v>
      </c>
      <c r="E25" s="72" t="s">
        <v>157</v>
      </c>
      <c r="K25" s="72" t="s">
        <v>158</v>
      </c>
      <c r="L25" s="72" t="s">
        <v>159</v>
      </c>
      <c r="O25" s="72" t="s">
        <v>160</v>
      </c>
      <c r="R25" s="72" t="s">
        <v>161</v>
      </c>
      <c r="S25" s="72" t="s">
        <v>162</v>
      </c>
      <c r="T25" s="72" t="s">
        <v>163</v>
      </c>
      <c r="U25" s="72" t="s">
        <v>164</v>
      </c>
      <c r="X25" s="72" t="s">
        <v>163</v>
      </c>
      <c r="Y25" s="72" t="s">
        <v>165</v>
      </c>
      <c r="Z25" s="72" t="s">
        <v>166</v>
      </c>
      <c r="AA25" s="72" t="s">
        <v>167</v>
      </c>
      <c r="AB25" s="72" t="s">
        <v>168</v>
      </c>
      <c r="AC25" s="72" t="s">
        <v>169</v>
      </c>
      <c r="AD25" s="72" t="s">
        <v>170</v>
      </c>
      <c r="AE25" s="72" t="s">
        <v>171</v>
      </c>
      <c r="AF25" s="72" t="s">
        <v>172</v>
      </c>
      <c r="AG25" s="72" t="s">
        <v>173</v>
      </c>
    </row>
    <row r="26" spans="1:41">
      <c r="B26" s="72" t="s">
        <v>174</v>
      </c>
      <c r="C26" s="72" t="s">
        <v>50</v>
      </c>
      <c r="E26" s="72" t="s">
        <v>175</v>
      </c>
      <c r="K26" s="72" t="s">
        <v>176</v>
      </c>
      <c r="L26" s="72" t="s">
        <v>177</v>
      </c>
      <c r="O26" s="72" t="s">
        <v>178</v>
      </c>
      <c r="R26" s="72" t="s">
        <v>179</v>
      </c>
      <c r="S26" s="72" t="s">
        <v>180</v>
      </c>
      <c r="T26" s="72" t="s">
        <v>181</v>
      </c>
      <c r="U26" s="72" t="s">
        <v>182</v>
      </c>
      <c r="X26" s="72" t="s">
        <v>181</v>
      </c>
      <c r="Y26" s="72" t="s">
        <v>183</v>
      </c>
      <c r="Z26" s="72" t="s">
        <v>184</v>
      </c>
      <c r="AA26" s="72" t="s">
        <v>185</v>
      </c>
      <c r="AB26" s="72" t="s">
        <v>186</v>
      </c>
      <c r="AC26" s="72" t="s">
        <v>187</v>
      </c>
      <c r="AD26" s="72" t="s">
        <v>188</v>
      </c>
      <c r="AE26" s="72" t="s">
        <v>189</v>
      </c>
      <c r="AF26" s="72" t="s">
        <v>190</v>
      </c>
      <c r="AG26" s="72" t="s">
        <v>191</v>
      </c>
    </row>
    <row r="28" spans="1:41">
      <c r="AB28" s="72" t="s">
        <v>192</v>
      </c>
      <c r="AC28" s="72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90A3-C8E1-446F-A83E-E8D7485BBC4A}">
  <dimension ref="A1:AO28"/>
  <sheetViews>
    <sheetView workbookViewId="0"/>
  </sheetViews>
  <sheetFormatPr defaultRowHeight="15"/>
  <sheetData>
    <row r="1" spans="1:32">
      <c r="A1" s="72" t="s">
        <v>237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U1" s="72" t="s">
        <v>18</v>
      </c>
      <c r="V1" s="72" t="s">
        <v>18</v>
      </c>
      <c r="X1" s="72" t="s">
        <v>7</v>
      </c>
      <c r="Y1" s="72" t="s">
        <v>7</v>
      </c>
      <c r="Z1" s="72" t="s">
        <v>18</v>
      </c>
      <c r="AA1" s="72" t="s">
        <v>18</v>
      </c>
      <c r="AD1" s="72" t="s">
        <v>18</v>
      </c>
      <c r="AF1" s="72" t="s">
        <v>18</v>
      </c>
    </row>
    <row r="2" spans="1:32">
      <c r="A2" s="72" t="s">
        <v>7</v>
      </c>
      <c r="D2" s="72" t="s">
        <v>19</v>
      </c>
      <c r="E2" s="72" t="s">
        <v>112</v>
      </c>
    </row>
    <row r="3" spans="1:32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2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2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2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2">
      <c r="A7" s="72" t="s">
        <v>7</v>
      </c>
    </row>
    <row r="8" spans="1:32">
      <c r="A8" s="72" t="s">
        <v>7</v>
      </c>
    </row>
    <row r="9" spans="1:32">
      <c r="A9" s="72" t="s">
        <v>7</v>
      </c>
    </row>
    <row r="10" spans="1:32">
      <c r="A10" s="72" t="s">
        <v>7</v>
      </c>
    </row>
    <row r="11" spans="1:32">
      <c r="A11" s="72" t="s">
        <v>7</v>
      </c>
      <c r="C11" s="72" t="s">
        <v>27</v>
      </c>
      <c r="E11" s="72" t="s">
        <v>122</v>
      </c>
    </row>
    <row r="12" spans="1:32">
      <c r="A12" s="72" t="s">
        <v>7</v>
      </c>
      <c r="C12" s="72" t="s">
        <v>28</v>
      </c>
      <c r="E12" s="72" t="s">
        <v>123</v>
      </c>
    </row>
    <row r="13" spans="1:32">
      <c r="A13" s="72" t="s">
        <v>7</v>
      </c>
      <c r="C13" s="72" t="s">
        <v>42</v>
      </c>
      <c r="E13" s="72" t="s">
        <v>124</v>
      </c>
    </row>
    <row r="14" spans="1:32">
      <c r="A14" s="72" t="s">
        <v>7</v>
      </c>
      <c r="C14" s="72" t="s">
        <v>39</v>
      </c>
      <c r="E14" s="72" t="s">
        <v>125</v>
      </c>
    </row>
    <row r="15" spans="1:32">
      <c r="A15" s="72" t="s">
        <v>7</v>
      </c>
      <c r="C15" s="72" t="s">
        <v>43</v>
      </c>
      <c r="E15" s="72" t="s">
        <v>126</v>
      </c>
    </row>
    <row r="16" spans="1:32">
      <c r="A16" s="72" t="s">
        <v>7</v>
      </c>
      <c r="C16" s="72" t="s">
        <v>44</v>
      </c>
      <c r="E16" s="72" t="s">
        <v>127</v>
      </c>
    </row>
    <row r="17" spans="1:41">
      <c r="A17" s="72" t="s">
        <v>7</v>
      </c>
    </row>
    <row r="18" spans="1:41">
      <c r="A18" s="72" t="s">
        <v>7</v>
      </c>
    </row>
    <row r="21" spans="1:41">
      <c r="K21" s="72" t="s">
        <v>76</v>
      </c>
    </row>
    <row r="23" spans="1:41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17</v>
      </c>
      <c r="V23" s="72" t="s">
        <v>81</v>
      </c>
      <c r="W23" s="72" t="s">
        <v>82</v>
      </c>
      <c r="X23" s="72" t="s">
        <v>36</v>
      </c>
      <c r="Y23" s="72" t="s">
        <v>12</v>
      </c>
      <c r="Z23" s="72" t="s">
        <v>32</v>
      </c>
      <c r="AA23" s="72" t="s">
        <v>13</v>
      </c>
      <c r="AB23" s="72" t="s">
        <v>57</v>
      </c>
      <c r="AC23" s="72" t="s">
        <v>58</v>
      </c>
      <c r="AD23" s="72" t="s">
        <v>83</v>
      </c>
      <c r="AE23" s="72" t="s">
        <v>84</v>
      </c>
      <c r="AF23" s="72" t="s">
        <v>85</v>
      </c>
      <c r="AG23" s="72" t="s">
        <v>86</v>
      </c>
      <c r="AH23" s="72" t="s">
        <v>87</v>
      </c>
      <c r="AI23" s="72" t="s">
        <v>88</v>
      </c>
      <c r="AJ23" s="72" t="s">
        <v>89</v>
      </c>
      <c r="AK23" s="72" t="s">
        <v>90</v>
      </c>
      <c r="AL23" s="72" t="s">
        <v>91</v>
      </c>
      <c r="AM23" s="72" t="s">
        <v>92</v>
      </c>
      <c r="AN23" s="72" t="s">
        <v>93</v>
      </c>
      <c r="AO23" s="72" t="s">
        <v>94</v>
      </c>
    </row>
    <row r="24" spans="1:41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132</v>
      </c>
      <c r="N24" s="72" t="s">
        <v>133</v>
      </c>
      <c r="O24" s="72" t="s">
        <v>134</v>
      </c>
      <c r="P24" s="72" t="s">
        <v>135</v>
      </c>
      <c r="R24" s="72" t="s">
        <v>136</v>
      </c>
      <c r="S24" s="72" t="s">
        <v>137</v>
      </c>
      <c r="T24" s="72" t="s">
        <v>138</v>
      </c>
      <c r="U24" s="72" t="s">
        <v>139</v>
      </c>
      <c r="V24" s="72" t="s">
        <v>140</v>
      </c>
      <c r="W24" s="72" t="s">
        <v>141</v>
      </c>
      <c r="X24" s="72" t="s">
        <v>142</v>
      </c>
      <c r="Y24" s="72" t="s">
        <v>143</v>
      </c>
      <c r="Z24" s="72" t="s">
        <v>144</v>
      </c>
      <c r="AA24" s="72" t="s">
        <v>145</v>
      </c>
      <c r="AB24" s="72" t="s">
        <v>146</v>
      </c>
      <c r="AC24" s="72" t="s">
        <v>147</v>
      </c>
      <c r="AD24" s="72" t="s">
        <v>148</v>
      </c>
      <c r="AE24" s="72" t="s">
        <v>147</v>
      </c>
      <c r="AF24" s="72" t="s">
        <v>96</v>
      </c>
      <c r="AG24" s="72" t="s">
        <v>149</v>
      </c>
      <c r="AH24" s="72" t="s">
        <v>95</v>
      </c>
      <c r="AI24" s="72" t="s">
        <v>97</v>
      </c>
      <c r="AJ24" s="72" t="s">
        <v>150</v>
      </c>
      <c r="AK24" s="72" t="s">
        <v>151</v>
      </c>
      <c r="AL24" s="72" t="s">
        <v>152</v>
      </c>
      <c r="AM24" s="72" t="s">
        <v>153</v>
      </c>
      <c r="AN24" s="72" t="s">
        <v>154</v>
      </c>
      <c r="AO24" s="72" t="s">
        <v>155</v>
      </c>
    </row>
    <row r="25" spans="1:41">
      <c r="B25" s="72" t="s">
        <v>156</v>
      </c>
      <c r="C25" s="72" t="s">
        <v>49</v>
      </c>
      <c r="E25" s="72" t="s">
        <v>157</v>
      </c>
      <c r="K25" s="72" t="s">
        <v>158</v>
      </c>
      <c r="L25" s="72" t="s">
        <v>159</v>
      </c>
      <c r="O25" s="72" t="s">
        <v>160</v>
      </c>
      <c r="R25" s="72" t="s">
        <v>161</v>
      </c>
      <c r="S25" s="72" t="s">
        <v>162</v>
      </c>
      <c r="T25" s="72" t="s">
        <v>163</v>
      </c>
      <c r="U25" s="72" t="s">
        <v>164</v>
      </c>
      <c r="X25" s="72" t="s">
        <v>163</v>
      </c>
      <c r="Y25" s="72" t="s">
        <v>165</v>
      </c>
      <c r="Z25" s="72" t="s">
        <v>166</v>
      </c>
      <c r="AA25" s="72" t="s">
        <v>167</v>
      </c>
      <c r="AB25" s="72" t="s">
        <v>168</v>
      </c>
      <c r="AC25" s="72" t="s">
        <v>169</v>
      </c>
      <c r="AD25" s="72" t="s">
        <v>170</v>
      </c>
      <c r="AE25" s="72" t="s">
        <v>171</v>
      </c>
      <c r="AF25" s="72" t="s">
        <v>172</v>
      </c>
      <c r="AG25" s="72" t="s">
        <v>173</v>
      </c>
    </row>
    <row r="26" spans="1:41">
      <c r="B26" s="72" t="s">
        <v>174</v>
      </c>
      <c r="C26" s="72" t="s">
        <v>50</v>
      </c>
      <c r="E26" s="72" t="s">
        <v>175</v>
      </c>
      <c r="K26" s="72" t="s">
        <v>176</v>
      </c>
      <c r="L26" s="72" t="s">
        <v>177</v>
      </c>
      <c r="O26" s="72" t="s">
        <v>178</v>
      </c>
      <c r="R26" s="72" t="s">
        <v>179</v>
      </c>
      <c r="S26" s="72" t="s">
        <v>180</v>
      </c>
      <c r="T26" s="72" t="s">
        <v>181</v>
      </c>
      <c r="U26" s="72" t="s">
        <v>182</v>
      </c>
      <c r="X26" s="72" t="s">
        <v>181</v>
      </c>
      <c r="Y26" s="72" t="s">
        <v>183</v>
      </c>
      <c r="Z26" s="72" t="s">
        <v>184</v>
      </c>
      <c r="AA26" s="72" t="s">
        <v>185</v>
      </c>
      <c r="AB26" s="72" t="s">
        <v>186</v>
      </c>
      <c r="AC26" s="72" t="s">
        <v>187</v>
      </c>
      <c r="AD26" s="72" t="s">
        <v>188</v>
      </c>
      <c r="AE26" s="72" t="s">
        <v>189</v>
      </c>
      <c r="AF26" s="72" t="s">
        <v>190</v>
      </c>
      <c r="AG26" s="72" t="s">
        <v>191</v>
      </c>
    </row>
    <row r="28" spans="1:41">
      <c r="AB28" s="72" t="s">
        <v>192</v>
      </c>
      <c r="AC28" s="72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BB67-489B-4845-8997-F1FCC37D0CDF}">
  <dimension ref="A1:E26"/>
  <sheetViews>
    <sheetView workbookViewId="0"/>
  </sheetViews>
  <sheetFormatPr defaultRowHeight="15"/>
  <sheetData>
    <row r="1" spans="1:5">
      <c r="A1" s="72" t="s">
        <v>239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242</v>
      </c>
    </row>
    <row r="4" spans="1:5">
      <c r="A4" s="72" t="s">
        <v>0</v>
      </c>
      <c r="B4" s="72" t="s">
        <v>6</v>
      </c>
      <c r="C4" s="72" t="s">
        <v>243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235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2024-09-06T09:15:40Z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