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4\"/>
    </mc:Choice>
  </mc:AlternateContent>
  <xr:revisionPtr revIDLastSave="0" documentId="8_{362E1BF2-95FC-4ACE-8858-AEA46881A1E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2" l="1"/>
  <c r="W28" i="2"/>
  <c r="W29" i="2"/>
  <c r="AB27" i="2"/>
  <c r="AB28" i="2"/>
  <c r="AB29" i="2"/>
  <c r="E24" i="2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H24" i="2"/>
  <c r="E25" i="2"/>
  <c r="K25" i="2"/>
  <c r="B25" i="2" s="1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H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H26" i="2"/>
  <c r="AL26" i="2"/>
  <c r="E27" i="2"/>
  <c r="K27" i="2"/>
  <c r="L27" i="2"/>
  <c r="O27" i="2"/>
  <c r="Q27" i="2"/>
  <c r="R27" i="2"/>
  <c r="S27" i="2"/>
  <c r="T27" i="2"/>
  <c r="X27" i="2"/>
  <c r="Y27" i="2"/>
  <c r="Z27" i="2"/>
  <c r="AA27" i="2"/>
  <c r="AD27" i="2"/>
  <c r="AE27" i="2"/>
  <c r="AF27" i="2"/>
  <c r="E28" i="2"/>
  <c r="K28" i="2"/>
  <c r="L28" i="2"/>
  <c r="O28" i="2"/>
  <c r="Q28" i="2"/>
  <c r="R28" i="2"/>
  <c r="S28" i="2"/>
  <c r="T28" i="2"/>
  <c r="X28" i="2"/>
  <c r="Y28" i="2"/>
  <c r="Z28" i="2"/>
  <c r="AA28" i="2"/>
  <c r="AE28" i="2"/>
  <c r="AF28" i="2"/>
  <c r="D5" i="1"/>
  <c r="B9" i="17"/>
  <c r="B8" i="17"/>
  <c r="B7" i="17"/>
  <c r="E14" i="2"/>
  <c r="H6" i="2"/>
  <c r="H5" i="2"/>
  <c r="H4" i="2"/>
  <c r="E2" i="2"/>
  <c r="D15" i="1"/>
  <c r="D14" i="1"/>
  <c r="D13" i="1"/>
  <c r="C13" i="1" s="1"/>
  <c r="E16" i="2" s="1"/>
  <c r="C12" i="1"/>
  <c r="E15" i="2" s="1"/>
  <c r="C11" i="1"/>
  <c r="C10" i="1"/>
  <c r="E13" i="2" s="1"/>
  <c r="C5" i="1"/>
  <c r="E12" i="2" s="1"/>
  <c r="C4" i="1"/>
  <c r="C3" i="1"/>
  <c r="C9" i="1" s="1"/>
  <c r="E11" i="2" s="1"/>
  <c r="D6" i="2" l="1"/>
  <c r="D5" i="2"/>
  <c r="I6" i="2"/>
  <c r="I5" i="2"/>
  <c r="D4" i="2"/>
  <c r="E4" i="2" s="1"/>
  <c r="C8" i="1"/>
  <c r="E5" i="2" l="1"/>
  <c r="B26" i="2"/>
  <c r="B27" i="2"/>
  <c r="E6" i="2"/>
  <c r="B28" i="2" l="1"/>
  <c r="B24" i="2"/>
</calcChain>
</file>

<file path=xl/sharedStrings.xml><?xml version="1.0" encoding="utf-8"?>
<sst xmlns="http://schemas.openxmlformats.org/spreadsheetml/2006/main" count="1048" uniqueCount="328">
  <si>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</si>
  <si>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</si>
  <si>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</si>
  <si>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</si>
  <si>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</si>
  <si>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</si>
  <si>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</si>
  <si>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</si>
  <si>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</si>
  <si>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</si>
  <si>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</si>
  <si>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</si>
  <si>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</si>
  <si>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</si>
  <si>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</si>
  <si>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</si>
  <si>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</si>
  <si>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</si>
  <si>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</si>
  <si>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</si>
  <si>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</si>
  <si>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</si>
  <si>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</si>
  <si>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</si>
  <si>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</si>
  <si>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</si>
  <si>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</si>
  <si>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</si>
  <si>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</si>
  <si>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</si>
  <si>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</si>
  <si>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</si>
  <si>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</si>
  <si>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</si>
  <si>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</si>
  <si>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</si>
  <si>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</si>
  <si>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</si>
  <si>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</si>
  <si>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</si>
  <si>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</si>
  <si>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</si>
  <si>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</si>
  <si>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</si>
  <si>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</si>
  <si>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</si>
  <si>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</si>
  <si>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</si>
  <si>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</si>
  <si>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</si>
  <si>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</si>
  <si>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</si>
  <si>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</si>
  <si>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</si>
  <si>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</si>
  <si>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</si>
  <si>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</si>
  <si>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</si>
  <si>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</si>
  <si>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</si>
  <si>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</si>
  <si>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</si>
  <si>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</si>
  <si>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</si>
  <si>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</si>
  <si>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</si>
  <si>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</si>
  <si>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</si>
  <si>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</si>
  <si>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</si>
  <si>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</si>
  <si>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</si>
  <si>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</si>
  <si>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</si>
  <si>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</si>
  <si>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</si>
  <si>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</si>
  <si>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</si>
  <si>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</si>
  <si>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</si>
  <si>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</si>
  <si>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</si>
  <si>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</si>
  <si>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</si>
  <si>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</si>
  <si>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</si>
  <si>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</si>
  <si>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</si>
  <si>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</si>
  <si>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</si>
  <si>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</si>
  <si>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</si>
  <si>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</si>
  <si>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</si>
  <si>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</si>
  <si>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</si>
  <si>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</si>
  <si>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="01/08/2024"</t>
  </si>
  <si>
    <t>="31/08/2024"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</si>
  <si>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</si>
  <si>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</si>
  <si>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</si>
  <si>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</si>
  <si>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</si>
  <si>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</si>
  <si>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</si>
  <si>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</si>
  <si>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</si>
  <si>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</si>
  <si>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</si>
  <si>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</si>
  <si>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</si>
  <si>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</si>
  <si>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</si>
  <si>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</si>
  <si>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</si>
  <si>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</si>
  <si>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</si>
  <si>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</si>
  <si>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</si>
  <si>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</si>
  <si>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</si>
  <si>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</si>
  <si>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</si>
  <si>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</si>
  <si>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</si>
  <si>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</si>
  <si>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</si>
  <si>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</si>
  <si>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</si>
  <si>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</si>
  <si>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</si>
  <si>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</si>
  <si>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</si>
  <si>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</si>
  <si>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</si>
  <si>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</si>
  <si>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</si>
  <si>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</si>
  <si>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</si>
  <si>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</si>
  <si>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</si>
  <si>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</si>
  <si>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</si>
  <si>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</si>
  <si>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</si>
  <si>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</si>
  <si>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</si>
  <si>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</si>
  <si>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</si>
  <si>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</si>
  <si>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</si>
  <si>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</si>
  <si>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</si>
  <si>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</si>
  <si>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</si>
  <si>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</si>
  <si>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</si>
  <si>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</si>
  <si>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</si>
  <si>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</si>
  <si>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</si>
  <si>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</si>
  <si>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</si>
  <si>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</si>
  <si>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</si>
  <si>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</si>
  <si>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</si>
  <si>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</si>
  <si>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</si>
  <si>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</si>
  <si>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</si>
  <si>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</si>
  <si>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</si>
  <si>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</si>
  <si>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</si>
  <si>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</si>
  <si>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</si>
  <si>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</si>
  <si>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</si>
  <si>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</si>
  <si>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</si>
  <si>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</si>
  <si>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</si>
  <si>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</si>
  <si>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</si>
  <si>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</si>
  <si>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</si>
  <si>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</si>
  <si>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</si>
  <si>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</si>
  <si>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</si>
  <si>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</si>
  <si>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</si>
  <si>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</si>
  <si>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</si>
  <si>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</si>
  <si>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</si>
  <si>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</si>
  <si>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</si>
  <si>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</si>
  <si>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</si>
  <si>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</si>
  <si>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</si>
  <si>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</si>
  <si>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</si>
  <si>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</si>
  <si>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LTD."",""14=ITEMCODE"",""MS359-07102GLP"","""&amp;"14=ITEMNAME"",""MS SQL CAL 2022 SLNG USER CAL"",""10=QUANTITY"",""6.000000"",""14=U_PONO"",""951757"",""15=U_PODATE"",""2/8/2024"",""10=U_TLINTCOS"",""0.000000"",""2=SLPCODE"",""132"",""14=SLPNAME"",""E0001-CS"",""14=MEMO"",""WENDY KUM CHIOU SZE"",""14=CONTACTNAME"",""DORIS WONG ( AP DIRE"&amp;"CT)"",""10=LINETOTAL"",""1253.280000"",""14=U_ENR"","""",""14=U_MSENR"",""S7138270"",""14=U_MSPCN"",""A807846F"",""14=ADDRESS2"",""LEW JEE HENG_x000D_AGENCY FOR INTEGRATED CARE PTE. LTD. 5 MAXWELL ROAD, TOWER BLOCK, MND COMPLEX, SINGAPORE 069111_x000D_LEW JEE HENG_x000D_TEL: 81283856_x000D_FAX: _x000D_EM"&amp;"AIL:"""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</si>
  <si>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</si>
  <si>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</si>
  <si>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</si>
  <si>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</si>
  <si>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</si>
  <si>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</si>
  <si>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</si>
  <si>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</si>
  <si>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</si>
  <si>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</si>
  <si>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</si>
  <si>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</si>
  <si>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</si>
  <si>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</si>
  <si>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</si>
  <si>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</si>
  <si>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</si>
  <si>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</si>
  <si>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</si>
  <si>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</si>
  <si>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</si>
  <si>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</si>
  <si>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</si>
  <si>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</si>
  <si>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</si>
  <si>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</si>
  <si>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</si>
  <si>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</si>
  <si>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</si>
  <si>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</si>
  <si>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</si>
  <si>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=IFERROR(AD27/AA27,0)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</si>
  <si>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</si>
  <si>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</si>
  <si>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</si>
  <si>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</si>
  <si>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</si>
  <si>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</si>
  <si>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</si>
  <si>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</si>
  <si>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="""UICACS"","""",""SQL="",""2=DOCNUM"",""33036238"",""14=CUSTREF"",""4510585754"",""14=U_CUSTREF"",""4510585754"",""15=DOCDATE"",""20/8/2024"",""15=TAXDATE"",""20/8/2024"",""14=CARDCODE"",""CT0005-SGD"",""14=CARDNAME"",""TAN TOCK SENG HOSPITAL PTE LTD"",""14=ITEMCODE"",""MS7JQ-00355GLP"",""14=I"&amp;"TEMNAME"",""MS SQL SERVER ENTERPRISE CORE SLNG SA 2L"",""10=QUANTITY"",""16.000000"",""14=U_PONO"",""952038"",""15=U_PODATE"",""20/8/2024"",""10=U_TLINTCOS"",""0.000000"",""2=SLPCODE"",""132"",""14=SLPNAME"",""E0001-CS"",""14=MEMO"",""WENDY KUM CHIOU SZE"",""14=CONTACTNAME"",""E-INVOICE ("&amp;"AP DIRECT)"",""10=LINETOTAL"",""148544.160000"",""14=U_ENR"","""",""14=U_MSENR"",""S7138270"",""14=U_MSPCN"",""45018483"",""14=ADDRESS2"",""SUNITA DEVI_x000D_TAN TOCK SENG HOSPITAL PTE LTD NO. 11 JALAN TAN TOCK SENG  SINGAPORE 308433_x000D_SUNITA DEVI_x000D_TEL: 69035211_x000D_FAX: _x000D_EMAIL: SD_DAYA_"&amp;"RAM_SINGH@ttsh.com.sg"""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</si>
  <si>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</si>
  <si>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</si>
  <si>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</si>
  <si>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</si>
  <si>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</si>
  <si>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</si>
  <si>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</si>
  <si>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</si>
  <si>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</si>
  <si>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</si>
  <si>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</si>
  <si>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</si>
  <si>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</si>
  <si>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</si>
  <si>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</si>
  <si>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</si>
  <si>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</si>
  <si>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=IFERROR(AD28/AA28,0)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</si>
  <si>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</si>
  <si>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</si>
  <si>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</si>
  <si>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</si>
  <si>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</si>
  <si>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</si>
  <si>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</si>
  <si>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</si>
  <si>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</si>
  <si>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</si>
  <si>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</si>
  <si>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</si>
  <si>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</si>
  <si>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</si>
  <si>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</si>
  <si>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</si>
  <si>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</si>
  <si>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</si>
  <si>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</si>
  <si>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</si>
  <si>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</si>
  <si>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=IFERROR(NF($E29,"ADDRESS2"),"-")</t>
  </si>
  <si>
    <t>=IFERROR(NF($E29,"U_PODATE"),"-")</t>
  </si>
  <si>
    <t>=IFERROR(NF($E29,"U_PONO"),"-")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</si>
  <si>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</si>
  <si>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</si>
  <si>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</si>
  <si>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</si>
  <si>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</si>
  <si>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</si>
  <si>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</si>
  <si>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</si>
  <si>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</si>
  <si>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</si>
  <si>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</si>
  <si>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</si>
  <si>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</si>
  <si>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</si>
  <si>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</si>
  <si>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</si>
  <si>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</si>
  <si>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</si>
  <si>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</si>
  <si>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LICENSE WITH SA</t>
  </si>
  <si>
    <t>01.09.2024</t>
  </si>
  <si>
    <t>31.10.2026</t>
  </si>
  <si>
    <t>PO RECEIVED IN JULY 2024. LICENSE ONLY START AUG 2024</t>
  </si>
  <si>
    <t>SA RENEWAL</t>
  </si>
  <si>
    <t>01.07.2024</t>
  </si>
  <si>
    <t>31.03.2027</t>
  </si>
  <si>
    <t>S7138270</t>
  </si>
  <si>
    <t>B29CE2A2</t>
  </si>
  <si>
    <t>CS0200-SGD</t>
  </si>
  <si>
    <t>ST ANDREW'S COMMUNITY HOSPITAL</t>
  </si>
  <si>
    <t>KEVIN</t>
  </si>
  <si>
    <t xml:space="preserve"> 8 SIMEI STREET 3  SINGAPORE 529895</t>
  </si>
  <si>
    <t>MS021-10695GLP</t>
  </si>
  <si>
    <t>MS OFFICE STD 2021 SNGL LTSC</t>
  </si>
  <si>
    <t>Perpetual</t>
  </si>
  <si>
    <t>PERPETUAL LIC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</si>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</sst>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15" fillId="0" borderId="0" xfId="0" applyFont="1"/>
    <xf numFmtId="2" fontId="0" fillId="0" borderId="0" xfId="0" applyNumberFormat="1" applyAlignment="1">
      <alignment vertical="top"/>
    </xf>
    <xf numFmtId="166" fontId="15" fillId="0" borderId="0" xfId="0" applyNumberFormat="1" applyFont="1"/>
    <xf numFmtId="167" fontId="0" fillId="0" borderId="0" xfId="0" applyNumberFormat="1" applyAlignment="1">
      <alignment horizontal="center" vertical="top"/>
    </xf>
    <xf numFmtId="40" fontId="12" fillId="0" borderId="0" xfId="3" applyNumberFormat="1" applyFont="1" applyAlignment="1">
      <alignment horizontal="center" vertical="top"/>
    </xf>
  </cellXfs>
  <cellStyles count="4">
    <cellStyle name="Currency" xfId="2" builtinId="4"/>
    <cellStyle name="Currency 2" xfId="3" xr:uid="{1A66EA87-7D92-40C5-9840-684523151AFF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192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"01/08/2024"</f>
        <v>01/08/2024</v>
      </c>
    </row>
    <row r="4" spans="1:6">
      <c r="A4" s="1" t="s">
        <v>0</v>
      </c>
      <c r="B4" s="4" t="s">
        <v>6</v>
      </c>
      <c r="C4" s="5" t="str">
        <f>"31/08/2024"</f>
        <v>31/08/2024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01/Aug/2024..31/Aug/2024</v>
      </c>
    </row>
    <row r="9" spans="1:6">
      <c r="A9" s="1" t="s">
        <v>9</v>
      </c>
      <c r="C9" s="3" t="str">
        <f>TEXT($C$3,"yyyyMMdd") &amp; ".." &amp; TEXT($C$4,"yyyyMMdd")</f>
        <v>20240801..20240831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31CD-87A4-488D-A942-4BFD5DB23C6B}">
  <dimension ref="A1:AR32"/>
  <sheetViews>
    <sheetView workbookViewId="0"/>
  </sheetViews>
  <sheetFormatPr defaultRowHeight="15"/>
  <sheetData>
    <row r="1" spans="1:44">
      <c r="A1" s="64" t="s">
        <v>309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K1" s="64" t="s">
        <v>18</v>
      </c>
      <c r="L1" s="64" t="s">
        <v>18</v>
      </c>
      <c r="O1" s="64" t="s">
        <v>18</v>
      </c>
      <c r="Q1" s="64" t="s">
        <v>18</v>
      </c>
      <c r="R1" s="64" t="s">
        <v>18</v>
      </c>
      <c r="S1" s="64" t="s">
        <v>18</v>
      </c>
      <c r="T1" s="64" t="s">
        <v>18</v>
      </c>
      <c r="U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I1" s="64" t="s">
        <v>18</v>
      </c>
      <c r="AJ1" s="64" t="s">
        <v>18</v>
      </c>
      <c r="AQ1" s="64" t="s">
        <v>7</v>
      </c>
      <c r="AR1" s="64" t="s">
        <v>7</v>
      </c>
    </row>
    <row r="2" spans="1:44">
      <c r="A2" s="64" t="s">
        <v>7</v>
      </c>
      <c r="D2" s="64" t="s">
        <v>19</v>
      </c>
      <c r="E2" s="64" t="s">
        <v>110</v>
      </c>
    </row>
    <row r="3" spans="1:44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4">
      <c r="A4" s="64" t="s">
        <v>7</v>
      </c>
      <c r="C4" s="64" t="s">
        <v>11</v>
      </c>
      <c r="D4" s="64" t="s">
        <v>111</v>
      </c>
      <c r="E4" s="64" t="s">
        <v>112</v>
      </c>
      <c r="F4" s="64" t="s">
        <v>96</v>
      </c>
      <c r="G4" s="64" t="s">
        <v>25</v>
      </c>
      <c r="H4" s="64" t="s">
        <v>113</v>
      </c>
    </row>
    <row r="5" spans="1:44">
      <c r="A5" s="64" t="s">
        <v>7</v>
      </c>
      <c r="C5" s="64" t="s">
        <v>10</v>
      </c>
      <c r="D5" s="64" t="s">
        <v>114</v>
      </c>
      <c r="E5" s="64" t="s">
        <v>115</v>
      </c>
      <c r="F5" s="64" t="s">
        <v>96</v>
      </c>
      <c r="G5" s="64" t="s">
        <v>25</v>
      </c>
      <c r="H5" s="64" t="s">
        <v>113</v>
      </c>
      <c r="I5" s="64" t="s">
        <v>116</v>
      </c>
    </row>
    <row r="6" spans="1:44">
      <c r="A6" s="64" t="s">
        <v>7</v>
      </c>
      <c r="C6" s="64" t="s">
        <v>41</v>
      </c>
      <c r="D6" s="64" t="s">
        <v>117</v>
      </c>
      <c r="E6" s="64" t="s">
        <v>118</v>
      </c>
      <c r="F6" s="64" t="s">
        <v>96</v>
      </c>
      <c r="G6" s="64" t="s">
        <v>25</v>
      </c>
      <c r="H6" s="64" t="s">
        <v>113</v>
      </c>
      <c r="I6" s="64" t="s">
        <v>119</v>
      </c>
    </row>
    <row r="7" spans="1:44">
      <c r="A7" s="64" t="s">
        <v>7</v>
      </c>
    </row>
    <row r="8" spans="1:44">
      <c r="A8" s="64" t="s">
        <v>7</v>
      </c>
    </row>
    <row r="9" spans="1:44">
      <c r="A9" s="64" t="s">
        <v>7</v>
      </c>
    </row>
    <row r="10" spans="1:44">
      <c r="A10" s="64" t="s">
        <v>7</v>
      </c>
    </row>
    <row r="11" spans="1:44">
      <c r="A11" s="64" t="s">
        <v>7</v>
      </c>
      <c r="C11" s="64" t="s">
        <v>27</v>
      </c>
      <c r="E11" s="64" t="s">
        <v>120</v>
      </c>
    </row>
    <row r="12" spans="1:44">
      <c r="A12" s="64" t="s">
        <v>7</v>
      </c>
      <c r="C12" s="64" t="s">
        <v>28</v>
      </c>
      <c r="E12" s="64" t="s">
        <v>121</v>
      </c>
    </row>
    <row r="13" spans="1:44">
      <c r="A13" s="64" t="s">
        <v>7</v>
      </c>
      <c r="C13" s="64" t="s">
        <v>42</v>
      </c>
      <c r="E13" s="64" t="s">
        <v>122</v>
      </c>
    </row>
    <row r="14" spans="1:44">
      <c r="A14" s="64" t="s">
        <v>7</v>
      </c>
      <c r="C14" s="64" t="s">
        <v>39</v>
      </c>
      <c r="E14" s="64" t="s">
        <v>123</v>
      </c>
    </row>
    <row r="15" spans="1:44">
      <c r="A15" s="64" t="s">
        <v>7</v>
      </c>
      <c r="C15" s="64" t="s">
        <v>43</v>
      </c>
      <c r="E15" s="64" t="s">
        <v>124</v>
      </c>
    </row>
    <row r="16" spans="1:44">
      <c r="A16" s="64" t="s">
        <v>7</v>
      </c>
      <c r="C16" s="64" t="s">
        <v>44</v>
      </c>
      <c r="E16" s="64" t="s">
        <v>125</v>
      </c>
    </row>
    <row r="17" spans="1:42">
      <c r="A17" s="64" t="s">
        <v>7</v>
      </c>
    </row>
    <row r="18" spans="1:42">
      <c r="A18" s="64" t="s">
        <v>7</v>
      </c>
    </row>
    <row r="21" spans="1:42">
      <c r="K21" s="64" t="s">
        <v>53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33</v>
      </c>
      <c r="Q23" s="64" t="s">
        <v>77</v>
      </c>
      <c r="R23" s="64" t="s">
        <v>31</v>
      </c>
      <c r="S23" s="64" t="s">
        <v>38</v>
      </c>
      <c r="T23" s="64" t="s">
        <v>34</v>
      </c>
      <c r="U23" s="64" t="s">
        <v>17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56</v>
      </c>
      <c r="AD23" s="64" t="s">
        <v>57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86</v>
      </c>
      <c r="AK23" s="64" t="s">
        <v>87</v>
      </c>
      <c r="AL23" s="64" t="s">
        <v>88</v>
      </c>
      <c r="AM23" s="64" t="s">
        <v>89</v>
      </c>
      <c r="AN23" s="64" t="s">
        <v>90</v>
      </c>
      <c r="AO23" s="64" t="s">
        <v>91</v>
      </c>
      <c r="AP23" s="64" t="s">
        <v>92</v>
      </c>
    </row>
    <row r="24" spans="1:42">
      <c r="B24" s="64" t="s">
        <v>126</v>
      </c>
      <c r="C24" s="64" t="s">
        <v>48</v>
      </c>
      <c r="E24" s="64" t="s">
        <v>127</v>
      </c>
      <c r="K24" s="64" t="s">
        <v>128</v>
      </c>
      <c r="L24" s="64" t="s">
        <v>129</v>
      </c>
      <c r="M24" s="64" t="s">
        <v>130</v>
      </c>
      <c r="N24" s="64" t="s">
        <v>131</v>
      </c>
      <c r="O24" s="64" t="s">
        <v>132</v>
      </c>
      <c r="P24" s="64" t="s">
        <v>133</v>
      </c>
      <c r="Q24" s="64" t="s">
        <v>78</v>
      </c>
      <c r="R24" s="64" t="s">
        <v>134</v>
      </c>
      <c r="S24" s="64" t="s">
        <v>135</v>
      </c>
      <c r="T24" s="64" t="s">
        <v>136</v>
      </c>
      <c r="U24" s="64" t="s">
        <v>137</v>
      </c>
      <c r="V24" s="64" t="s">
        <v>138</v>
      </c>
      <c r="W24" s="64" t="s">
        <v>139</v>
      </c>
      <c r="X24" s="64" t="s">
        <v>140</v>
      </c>
      <c r="Y24" s="64" t="s">
        <v>141</v>
      </c>
      <c r="Z24" s="64" t="s">
        <v>142</v>
      </c>
      <c r="AA24" s="64" t="s">
        <v>143</v>
      </c>
      <c r="AB24" s="64" t="s">
        <v>144</v>
      </c>
      <c r="AC24" s="64" t="s">
        <v>145</v>
      </c>
      <c r="AD24" s="64" t="s">
        <v>146</v>
      </c>
      <c r="AE24" s="64" t="s">
        <v>147</v>
      </c>
      <c r="AF24" s="64" t="s">
        <v>146</v>
      </c>
      <c r="AG24" s="64" t="s">
        <v>93</v>
      </c>
      <c r="AH24" s="64" t="s">
        <v>148</v>
      </c>
      <c r="AI24" s="64" t="s">
        <v>78</v>
      </c>
      <c r="AJ24" s="64" t="s">
        <v>94</v>
      </c>
      <c r="AK24" s="64" t="s">
        <v>140</v>
      </c>
      <c r="AL24" s="64" t="s">
        <v>141</v>
      </c>
      <c r="AM24" s="64" t="s">
        <v>149</v>
      </c>
      <c r="AN24" s="64" t="s">
        <v>150</v>
      </c>
      <c r="AO24" s="64" t="s">
        <v>151</v>
      </c>
      <c r="AP24" s="64" t="s">
        <v>152</v>
      </c>
    </row>
    <row r="25" spans="1:42">
      <c r="A25" s="64" t="s">
        <v>191</v>
      </c>
      <c r="B25" s="64" t="s">
        <v>153</v>
      </c>
      <c r="C25" s="64" t="s">
        <v>48</v>
      </c>
      <c r="E25" s="64" t="s">
        <v>195</v>
      </c>
      <c r="K25" s="64" t="s">
        <v>196</v>
      </c>
      <c r="L25" s="64" t="s">
        <v>197</v>
      </c>
      <c r="M25" s="64" t="s">
        <v>155</v>
      </c>
      <c r="N25" s="64" t="s">
        <v>156</v>
      </c>
      <c r="O25" s="64" t="s">
        <v>157</v>
      </c>
      <c r="P25" s="64" t="s">
        <v>198</v>
      </c>
      <c r="Q25" s="64" t="s">
        <v>78</v>
      </c>
      <c r="R25" s="64" t="s">
        <v>158</v>
      </c>
      <c r="S25" s="64" t="s">
        <v>159</v>
      </c>
      <c r="T25" s="64" t="s">
        <v>161</v>
      </c>
      <c r="U25" s="64" t="s">
        <v>199</v>
      </c>
      <c r="V25" s="64" t="s">
        <v>200</v>
      </c>
      <c r="W25" s="64" t="s">
        <v>201</v>
      </c>
      <c r="X25" s="64" t="s">
        <v>160</v>
      </c>
      <c r="Y25" s="64" t="s">
        <v>162</v>
      </c>
      <c r="Z25" s="64" t="s">
        <v>163</v>
      </c>
      <c r="AA25" s="64" t="s">
        <v>164</v>
      </c>
      <c r="AB25" s="64" t="s">
        <v>165</v>
      </c>
      <c r="AC25" s="64" t="s">
        <v>166</v>
      </c>
      <c r="AD25" s="64" t="s">
        <v>167</v>
      </c>
      <c r="AE25" s="64" t="s">
        <v>202</v>
      </c>
      <c r="AF25" s="64" t="s">
        <v>167</v>
      </c>
      <c r="AG25" s="64" t="s">
        <v>93</v>
      </c>
      <c r="AH25" s="64" t="s">
        <v>168</v>
      </c>
      <c r="AI25" s="64" t="s">
        <v>78</v>
      </c>
      <c r="AJ25" s="64" t="s">
        <v>94</v>
      </c>
      <c r="AK25" s="64" t="s">
        <v>160</v>
      </c>
      <c r="AL25" s="64" t="s">
        <v>162</v>
      </c>
      <c r="AM25" s="64" t="s">
        <v>203</v>
      </c>
      <c r="AN25" s="64" t="s">
        <v>204</v>
      </c>
      <c r="AO25" s="64" t="s">
        <v>205</v>
      </c>
      <c r="AP25" s="64" t="s">
        <v>206</v>
      </c>
    </row>
    <row r="26" spans="1:42">
      <c r="A26" s="64" t="s">
        <v>191</v>
      </c>
      <c r="B26" s="64" t="s">
        <v>171</v>
      </c>
      <c r="C26" s="64" t="s">
        <v>48</v>
      </c>
      <c r="E26" s="64" t="s">
        <v>207</v>
      </c>
      <c r="K26" s="64" t="s">
        <v>208</v>
      </c>
      <c r="L26" s="64" t="s">
        <v>209</v>
      </c>
      <c r="M26" s="64" t="s">
        <v>173</v>
      </c>
      <c r="N26" s="64" t="s">
        <v>174</v>
      </c>
      <c r="O26" s="64" t="s">
        <v>175</v>
      </c>
      <c r="P26" s="64" t="s">
        <v>210</v>
      </c>
      <c r="Q26" s="64" t="s">
        <v>78</v>
      </c>
      <c r="R26" s="64" t="s">
        <v>176</v>
      </c>
      <c r="S26" s="64" t="s">
        <v>177</v>
      </c>
      <c r="T26" s="64" t="s">
        <v>179</v>
      </c>
      <c r="U26" s="64" t="s">
        <v>211</v>
      </c>
      <c r="V26" s="64" t="s">
        <v>212</v>
      </c>
      <c r="W26" s="64" t="s">
        <v>213</v>
      </c>
      <c r="X26" s="64" t="s">
        <v>178</v>
      </c>
      <c r="Y26" s="64" t="s">
        <v>180</v>
      </c>
      <c r="Z26" s="64" t="s">
        <v>181</v>
      </c>
      <c r="AA26" s="64" t="s">
        <v>182</v>
      </c>
      <c r="AB26" s="64" t="s">
        <v>183</v>
      </c>
      <c r="AC26" s="64" t="s">
        <v>184</v>
      </c>
      <c r="AD26" s="64" t="s">
        <v>185</v>
      </c>
      <c r="AE26" s="64" t="s">
        <v>214</v>
      </c>
      <c r="AF26" s="64" t="s">
        <v>185</v>
      </c>
      <c r="AG26" s="64" t="s">
        <v>93</v>
      </c>
      <c r="AH26" s="64" t="s">
        <v>215</v>
      </c>
      <c r="AI26" s="64" t="s">
        <v>78</v>
      </c>
      <c r="AJ26" s="64" t="s">
        <v>94</v>
      </c>
      <c r="AK26" s="64" t="s">
        <v>178</v>
      </c>
      <c r="AL26" s="64" t="s">
        <v>180</v>
      </c>
      <c r="AM26" s="64" t="s">
        <v>216</v>
      </c>
      <c r="AN26" s="64" t="s">
        <v>217</v>
      </c>
      <c r="AO26" s="64" t="s">
        <v>218</v>
      </c>
      <c r="AP26" s="64" t="s">
        <v>219</v>
      </c>
    </row>
    <row r="27" spans="1:42">
      <c r="A27" s="64" t="s">
        <v>191</v>
      </c>
      <c r="B27" s="64" t="s">
        <v>220</v>
      </c>
      <c r="C27" s="64" t="s">
        <v>48</v>
      </c>
      <c r="E27" s="64" t="s">
        <v>221</v>
      </c>
      <c r="K27" s="64" t="s">
        <v>222</v>
      </c>
      <c r="L27" s="64" t="s">
        <v>223</v>
      </c>
      <c r="M27" s="64" t="s">
        <v>224</v>
      </c>
      <c r="N27" s="64" t="s">
        <v>225</v>
      </c>
      <c r="O27" s="64" t="s">
        <v>226</v>
      </c>
      <c r="P27" s="64" t="s">
        <v>227</v>
      </c>
      <c r="Q27" s="64" t="s">
        <v>78</v>
      </c>
      <c r="R27" s="64" t="s">
        <v>228</v>
      </c>
      <c r="S27" s="64" t="s">
        <v>229</v>
      </c>
      <c r="T27" s="64" t="s">
        <v>230</v>
      </c>
      <c r="U27" s="64" t="s">
        <v>231</v>
      </c>
      <c r="V27" s="64" t="s">
        <v>232</v>
      </c>
      <c r="W27" s="64" t="s">
        <v>233</v>
      </c>
      <c r="X27" s="64" t="s">
        <v>234</v>
      </c>
      <c r="Y27" s="64" t="s">
        <v>235</v>
      </c>
      <c r="Z27" s="64" t="s">
        <v>236</v>
      </c>
      <c r="AA27" s="64" t="s">
        <v>237</v>
      </c>
      <c r="AB27" s="64" t="s">
        <v>238</v>
      </c>
      <c r="AC27" s="64" t="s">
        <v>239</v>
      </c>
      <c r="AD27" s="64" t="s">
        <v>240</v>
      </c>
      <c r="AE27" s="64" t="s">
        <v>241</v>
      </c>
      <c r="AF27" s="64" t="s">
        <v>240</v>
      </c>
      <c r="AG27" s="64" t="s">
        <v>93</v>
      </c>
      <c r="AH27" s="64" t="s">
        <v>242</v>
      </c>
      <c r="AI27" s="64" t="s">
        <v>78</v>
      </c>
      <c r="AJ27" s="64" t="s">
        <v>94</v>
      </c>
      <c r="AK27" s="64" t="s">
        <v>234</v>
      </c>
      <c r="AL27" s="64" t="s">
        <v>235</v>
      </c>
      <c r="AM27" s="64" t="s">
        <v>243</v>
      </c>
      <c r="AN27" s="64" t="s">
        <v>244</v>
      </c>
      <c r="AO27" s="64" t="s">
        <v>245</v>
      </c>
      <c r="AP27" s="64" t="s">
        <v>246</v>
      </c>
    </row>
    <row r="28" spans="1:42">
      <c r="A28" s="64" t="s">
        <v>191</v>
      </c>
      <c r="B28" s="64" t="s">
        <v>247</v>
      </c>
      <c r="C28" s="64" t="s">
        <v>48</v>
      </c>
      <c r="E28" s="64" t="s">
        <v>248</v>
      </c>
      <c r="K28" s="64" t="s">
        <v>249</v>
      </c>
      <c r="L28" s="64" t="s">
        <v>250</v>
      </c>
      <c r="M28" s="64" t="s">
        <v>251</v>
      </c>
      <c r="N28" s="64" t="s">
        <v>252</v>
      </c>
      <c r="O28" s="64" t="s">
        <v>253</v>
      </c>
      <c r="P28" s="64" t="s">
        <v>254</v>
      </c>
      <c r="Q28" s="64" t="s">
        <v>78</v>
      </c>
      <c r="R28" s="64" t="s">
        <v>255</v>
      </c>
      <c r="S28" s="64" t="s">
        <v>256</v>
      </c>
      <c r="T28" s="64" t="s">
        <v>257</v>
      </c>
      <c r="U28" s="64" t="s">
        <v>258</v>
      </c>
      <c r="V28" s="64" t="s">
        <v>259</v>
      </c>
      <c r="W28" s="64" t="s">
        <v>260</v>
      </c>
      <c r="X28" s="64" t="s">
        <v>261</v>
      </c>
      <c r="Y28" s="64" t="s">
        <v>262</v>
      </c>
      <c r="Z28" s="64" t="s">
        <v>263</v>
      </c>
      <c r="AA28" s="64" t="s">
        <v>264</v>
      </c>
      <c r="AB28" s="64" t="s">
        <v>265</v>
      </c>
      <c r="AC28" s="64" t="s">
        <v>266</v>
      </c>
      <c r="AD28" s="64" t="s">
        <v>267</v>
      </c>
      <c r="AE28" s="64" t="s">
        <v>268</v>
      </c>
      <c r="AF28" s="64" t="s">
        <v>267</v>
      </c>
      <c r="AG28" s="64" t="s">
        <v>93</v>
      </c>
      <c r="AH28" s="64" t="s">
        <v>269</v>
      </c>
      <c r="AI28" s="64" t="s">
        <v>78</v>
      </c>
      <c r="AJ28" s="64" t="s">
        <v>94</v>
      </c>
      <c r="AK28" s="64" t="s">
        <v>261</v>
      </c>
      <c r="AL28" s="64" t="s">
        <v>262</v>
      </c>
      <c r="AM28" s="64" t="s">
        <v>270</v>
      </c>
      <c r="AN28" s="64" t="s">
        <v>271</v>
      </c>
      <c r="AO28" s="64" t="s">
        <v>272</v>
      </c>
      <c r="AP28" s="64" t="s">
        <v>273</v>
      </c>
    </row>
    <row r="29" spans="1:42">
      <c r="B29" s="64" t="s">
        <v>274</v>
      </c>
      <c r="C29" s="64" t="s">
        <v>49</v>
      </c>
      <c r="E29" s="64" t="s">
        <v>154</v>
      </c>
      <c r="K29" s="64" t="s">
        <v>275</v>
      </c>
      <c r="L29" s="64" t="s">
        <v>276</v>
      </c>
      <c r="O29" s="64" t="s">
        <v>277</v>
      </c>
      <c r="Q29" s="64" t="s">
        <v>278</v>
      </c>
      <c r="R29" s="64" t="s">
        <v>279</v>
      </c>
      <c r="S29" s="64" t="s">
        <v>280</v>
      </c>
      <c r="T29" s="64" t="s">
        <v>281</v>
      </c>
      <c r="U29" s="64" t="s">
        <v>78</v>
      </c>
      <c r="X29" s="64" t="s">
        <v>280</v>
      </c>
      <c r="Y29" s="64" t="s">
        <v>282</v>
      </c>
      <c r="Z29" s="64" t="s">
        <v>283</v>
      </c>
      <c r="AA29" s="64" t="s">
        <v>284</v>
      </c>
      <c r="AB29" s="64" t="s">
        <v>285</v>
      </c>
      <c r="AC29" s="64" t="s">
        <v>286</v>
      </c>
      <c r="AD29" s="64" t="s">
        <v>287</v>
      </c>
      <c r="AH29" s="64" t="s">
        <v>288</v>
      </c>
      <c r="AI29" s="64" t="s">
        <v>289</v>
      </c>
      <c r="AJ29" s="64" t="s">
        <v>290</v>
      </c>
    </row>
    <row r="30" spans="1:42">
      <c r="B30" s="64" t="s">
        <v>291</v>
      </c>
      <c r="C30" s="64" t="s">
        <v>50</v>
      </c>
      <c r="E30" s="64" t="s">
        <v>172</v>
      </c>
      <c r="K30" s="64" t="s">
        <v>292</v>
      </c>
      <c r="L30" s="64" t="s">
        <v>293</v>
      </c>
      <c r="O30" s="64" t="s">
        <v>294</v>
      </c>
      <c r="Q30" s="64" t="s">
        <v>295</v>
      </c>
      <c r="R30" s="64" t="s">
        <v>296</v>
      </c>
      <c r="S30" s="64" t="s">
        <v>297</v>
      </c>
      <c r="T30" s="64" t="s">
        <v>298</v>
      </c>
      <c r="U30" s="64" t="s">
        <v>78</v>
      </c>
      <c r="X30" s="64" t="s">
        <v>297</v>
      </c>
      <c r="Y30" s="64" t="s">
        <v>299</v>
      </c>
      <c r="Z30" s="64" t="s">
        <v>300</v>
      </c>
      <c r="AA30" s="64" t="s">
        <v>301</v>
      </c>
      <c r="AB30" s="64" t="s">
        <v>302</v>
      </c>
      <c r="AC30" s="64" t="s">
        <v>303</v>
      </c>
      <c r="AD30" s="64" t="s">
        <v>304</v>
      </c>
      <c r="AI30" s="64" t="s">
        <v>305</v>
      </c>
      <c r="AJ30" s="64" t="s">
        <v>306</v>
      </c>
    </row>
    <row r="32" spans="1:42">
      <c r="AC32" s="64" t="s">
        <v>307</v>
      </c>
      <c r="AD32" s="64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5"/>
  <sheetViews>
    <sheetView tabSelected="1" topLeftCell="K19" zoomScale="85" zoomScaleNormal="85" workbookViewId="0">
      <selection activeCell="M47" sqref="M4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0.85546875" style="17" customWidth="1"/>
    <col min="17" max="17" width="12.140625" style="4" customWidth="1"/>
    <col min="18" max="18" width="11.85546875" style="4" bestFit="1" customWidth="1"/>
    <col min="19" max="19" width="22.5703125" style="4" customWidth="1"/>
    <col min="20" max="20" width="15.140625" style="3" bestFit="1" customWidth="1"/>
    <col min="21" max="21" width="10.7109375" style="4" bestFit="1" customWidth="1"/>
    <col min="22" max="22" width="20.7109375" style="4" customWidth="1"/>
    <col min="23" max="23" width="12" style="4" customWidth="1"/>
    <col min="24" max="24" width="17.7109375" style="4" hidden="1" customWidth="1"/>
    <col min="25" max="25" width="36.28515625" style="4" hidden="1" customWidth="1"/>
    <col min="26" max="26" width="9.7109375" style="4" customWidth="1"/>
    <col min="27" max="27" width="10.5703125" style="19" bestFit="1" customWidth="1"/>
    <col min="28" max="28" width="7.7109375" style="4" customWidth="1"/>
    <col min="29" max="29" width="11.5703125" style="21" customWidth="1"/>
    <col min="30" max="30" width="23" style="4" customWidth="1"/>
    <col min="31" max="31" width="10.7109375" style="4" bestFit="1" customWidth="1"/>
    <col min="32" max="32" width="10.5703125" style="4" bestFit="1" customWidth="1"/>
    <col min="33" max="33" width="11.28515625" style="38" customWidth="1"/>
    <col min="34" max="34" width="36.28515625" style="38" customWidth="1"/>
    <col min="35" max="35" width="17.85546875" style="4" customWidth="1"/>
    <col min="36" max="36" width="18.42578125" style="21" customWidth="1"/>
    <col min="37" max="37" width="19" style="21" customWidth="1"/>
    <col min="38" max="38" width="20" style="3" customWidth="1"/>
    <col min="39" max="40" width="9.28515625" style="4" hidden="1" customWidth="1"/>
    <col min="41" max="16384" width="9.28515625" style="4"/>
  </cols>
  <sheetData>
    <row r="1" spans="1:40" s="1" customFormat="1" hidden="1">
      <c r="A1" s="1" t="s">
        <v>194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C1" s="22"/>
      <c r="AE1" s="1" t="s">
        <v>18</v>
      </c>
      <c r="AF1" s="1" t="s">
        <v>18</v>
      </c>
      <c r="AG1" s="37"/>
      <c r="AH1" s="37"/>
      <c r="AJ1" s="22"/>
      <c r="AK1" s="22"/>
      <c r="AL1" s="2"/>
      <c r="AM1" s="1" t="s">
        <v>7</v>
      </c>
      <c r="AN1" s="1" t="s">
        <v>7</v>
      </c>
    </row>
    <row r="2" spans="1:40" hidden="1">
      <c r="A2" s="1" t="s">
        <v>7</v>
      </c>
      <c r="D2" s="4" t="s">
        <v>19</v>
      </c>
      <c r="E2" s="4" t="str">
        <f>Option!$C$2</f>
        <v>UICACS</v>
      </c>
    </row>
    <row r="3" spans="1:40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0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3" t="s">
        <v>96</v>
      </c>
      <c r="G4" s="4" t="s">
        <v>25</v>
      </c>
      <c r="H4" s="4" t="str">
        <f>" ORDER BY DOCNUM, DOCDATE"</f>
        <v xml:space="preserve"> ORDER BY DOCNUM, DOCDATE</v>
      </c>
    </row>
    <row r="5" spans="1:40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3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0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3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0" hidden="1">
      <c r="A7" s="1" t="s">
        <v>7</v>
      </c>
    </row>
    <row r="8" spans="1:40" hidden="1">
      <c r="A8" s="1" t="s">
        <v>7</v>
      </c>
      <c r="K8" s="44"/>
    </row>
    <row r="9" spans="1:40" hidden="1">
      <c r="A9" s="1" t="s">
        <v>7</v>
      </c>
      <c r="K9" s="44"/>
    </row>
    <row r="10" spans="1:40" hidden="1">
      <c r="A10" s="1" t="s">
        <v>7</v>
      </c>
    </row>
    <row r="11" spans="1:40" hidden="1">
      <c r="A11" s="1" t="s">
        <v>7</v>
      </c>
      <c r="C11" s="4" t="s">
        <v>27</v>
      </c>
      <c r="E11" s="4" t="str">
        <f>Option!$C$9</f>
        <v>20240801..20240831</v>
      </c>
      <c r="K11" s="44"/>
    </row>
    <row r="12" spans="1:40" hidden="1">
      <c r="A12" s="1" t="s">
        <v>7</v>
      </c>
      <c r="C12" s="4" t="s">
        <v>28</v>
      </c>
      <c r="E12" s="4" t="str">
        <f>Option!$C$5</f>
        <v>*</v>
      </c>
      <c r="K12" s="44"/>
    </row>
    <row r="13" spans="1:40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0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0" hidden="1">
      <c r="A15" s="1" t="s">
        <v>7</v>
      </c>
      <c r="C15" s="4" t="s">
        <v>43</v>
      </c>
      <c r="E15" s="4" t="str">
        <f>Option!$C$12</f>
        <v>'MS'</v>
      </c>
      <c r="AE15" s="15"/>
    </row>
    <row r="16" spans="1:40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3" hidden="1">
      <c r="A17" s="1" t="s">
        <v>7</v>
      </c>
    </row>
    <row r="18" spans="1:43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C18" s="26"/>
      <c r="AG18" s="39"/>
      <c r="AH18" s="39"/>
      <c r="AJ18" s="26"/>
      <c r="AK18" s="26"/>
      <c r="AL18" s="28"/>
    </row>
    <row r="20" spans="1:43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43" s="42" customFormat="1" ht="18.75">
      <c r="A21" s="41"/>
      <c r="B21" s="41"/>
      <c r="I21" s="43"/>
      <c r="K21" s="65" t="s">
        <v>53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</row>
    <row r="22" spans="1:43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43" s="54" customFormat="1" ht="47.25">
      <c r="A23" s="53"/>
      <c r="B23" s="53"/>
      <c r="E23" s="55" t="s">
        <v>29</v>
      </c>
      <c r="I23" s="56"/>
      <c r="K23" s="49" t="s">
        <v>75</v>
      </c>
      <c r="L23" s="49" t="s">
        <v>76</v>
      </c>
      <c r="M23" s="49" t="s">
        <v>14</v>
      </c>
      <c r="N23" s="49" t="s">
        <v>16</v>
      </c>
      <c r="O23" s="57" t="s">
        <v>30</v>
      </c>
      <c r="P23" s="48" t="s">
        <v>33</v>
      </c>
      <c r="Q23" s="48" t="s">
        <v>77</v>
      </c>
      <c r="R23" s="49" t="s">
        <v>31</v>
      </c>
      <c r="S23" s="48" t="s">
        <v>38</v>
      </c>
      <c r="T23" s="48" t="s">
        <v>34</v>
      </c>
      <c r="U23" s="49" t="s">
        <v>17</v>
      </c>
      <c r="V23" s="51" t="s">
        <v>79</v>
      </c>
      <c r="W23" s="51" t="s">
        <v>80</v>
      </c>
      <c r="X23" s="58" t="s">
        <v>36</v>
      </c>
      <c r="Y23" s="58" t="s">
        <v>12</v>
      </c>
      <c r="Z23" s="48" t="s">
        <v>32</v>
      </c>
      <c r="AA23" s="48" t="s">
        <v>13</v>
      </c>
      <c r="AB23" s="48" t="s">
        <v>37</v>
      </c>
      <c r="AC23" s="49" t="s">
        <v>83</v>
      </c>
      <c r="AD23" s="48" t="s">
        <v>84</v>
      </c>
      <c r="AE23" s="48" t="s">
        <v>85</v>
      </c>
      <c r="AF23" s="51" t="s">
        <v>86</v>
      </c>
      <c r="AG23" s="52" t="s">
        <v>87</v>
      </c>
      <c r="AH23" s="52" t="s">
        <v>88</v>
      </c>
      <c r="AI23" s="52" t="s">
        <v>89</v>
      </c>
      <c r="AJ23" s="52" t="s">
        <v>90</v>
      </c>
      <c r="AK23" s="52" t="s">
        <v>91</v>
      </c>
      <c r="AL23" s="52" t="s">
        <v>92</v>
      </c>
    </row>
    <row r="24" spans="1:43">
      <c r="B24" s="1" t="str">
        <f>IF(K24="","Hide","Show")</f>
        <v>Show</v>
      </c>
      <c r="C24" s="4" t="s">
        <v>48</v>
      </c>
      <c r="E24" s="12" t="str">
        <f>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f>
        <v>"UICACS","","SQL=","2=DOCNUM","33036121","14=CUSTREF","8451303206","14=U_CUSTREF","8451303206","15=DOCDATE","2/8/2024","15=TAXDATE","2/8/2024","14=CARDCODE","CA0213-SGD","14=CARDNAME","ALEXANDRA HEALTH PTE. LTD.","14=ITEMCODE","MS7JQ-00353GLP","14=ITEMNAME","MS SQLSVRENTCORE SNGL LICSAPK MVL 2LIC CORELIC","10=QUANTITY","1.000000","14=U_PONO","951633","15=U_PODATE","25/7/2024","10=U_TLINTCOS","0.000000","2=SLPCODE","132","14=SLPNAME","E0001-CS","14=MEMO","WENDY KUM CHIOU SZE","14=CONTACTNAME","E-INVOICE (AP DIRECT)","10=LINETOTAL","21242.810000","14=U_ENR","","14=U_MSENR","S7138270","14=U_MSPCN","9BA9F0ED","14=ADDRESS2","MATERIAL MANAGEMENT DEPARTMENT_x000D_ALEXANDRA HEALTH PTE. LTD. 90 YISHUN CENTRAL  SINGAPORE 768828_x000D_MR RAYMOND/ANTHONY_x000D_TEL: 9369 4568_x000D_FAX: _x000D_EMAIL:"</v>
      </c>
      <c r="K24" s="21">
        <f>MONTH(N24)</f>
        <v>8</v>
      </c>
      <c r="L24" s="21">
        <f>YEAR(N24)</f>
        <v>2024</v>
      </c>
      <c r="M24" s="21">
        <v>33036121</v>
      </c>
      <c r="N24" s="40">
        <v>45506</v>
      </c>
      <c r="O24" s="21" t="str">
        <f>"S7138270"</f>
        <v>S7138270</v>
      </c>
      <c r="P24" s="4" t="str">
        <f>"9BA9F0ED"</f>
        <v>9BA9F0ED</v>
      </c>
      <c r="Q24" s="4" t="s">
        <v>78</v>
      </c>
      <c r="R24" s="4" t="str">
        <f>"CA0213-SGD"</f>
        <v>CA0213-SGD</v>
      </c>
      <c r="S24" s="4" t="str">
        <f>"ALEXANDRA HEALTH PTE. LTD."</f>
        <v>ALEXANDRA HEALTH PTE. LTD.</v>
      </c>
      <c r="T24" s="3" t="str">
        <f>"8451303206"</f>
        <v>8451303206</v>
      </c>
      <c r="U24" s="46">
        <v>45498</v>
      </c>
      <c r="V24" s="46">
        <v>45506</v>
      </c>
      <c r="W24" s="47">
        <f>SUM(N24-U24)</f>
        <v>8</v>
      </c>
      <c r="X24" s="4" t="str">
        <f>"MS7JQ-00353GLP"</f>
        <v>MS7JQ-00353GLP</v>
      </c>
      <c r="Y24" s="4" t="str">
        <f>"MS SQLSVRENTCORE SNGL LICSAPK MVL 2LIC CORELIC"</f>
        <v>MS SQLSVRENTCORE SNGL LICSAPK MVL 2LIC CORELIC</v>
      </c>
      <c r="Z24" s="59" t="str">
        <f>"WENDY KUM CHIOU SZE"</f>
        <v>WENDY KUM CHIOU SZE</v>
      </c>
      <c r="AA24" s="47">
        <v>1</v>
      </c>
      <c r="AB24" s="59" t="str">
        <f>"E-INVOICE (AP DIRECT)"</f>
        <v>E-INVOICE (AP DIRECT)</v>
      </c>
      <c r="AC24" s="50" t="s">
        <v>93</v>
      </c>
      <c r="AD24" s="60" t="str">
        <f>"MATERIAL MANAGEMENT DEPARTMENT_x000D_ALEXANDRA HEALTH PTE. LTD. 90 YISHUN CENTRAL  SINGAPORE 768828_x000D_MR RAYMOND/ANTHONY_x000D_TEL: 9369 4568_x000D_FAX: _x000D_EMAIL:"</f>
        <v>MATERIAL MANAGEMENT DEPARTMENT_x000D_ALEXANDRA HEALTH PTE. LTD. 90 YISHUN CENTRAL  SINGAPORE 768828_x000D_MR RAYMOND/ANTHONY_x000D_TEL: 9369 4568_x000D_FAX: _x000D_EMAIL:</v>
      </c>
      <c r="AE24" s="5" t="s">
        <v>78</v>
      </c>
      <c r="AF24" s="4" t="s">
        <v>94</v>
      </c>
      <c r="AG24" s="4" t="str">
        <f>"MS7JQ-00353GLP"</f>
        <v>MS7JQ-00353GLP</v>
      </c>
      <c r="AH24" s="61" t="str">
        <f>"MS SQLSVRENTCORE SNGL LICSAPK MVL 2LIC CORELIC"</f>
        <v>MS SQLSVRENTCORE SNGL LICSAPK MVL 2LIC CORELIC</v>
      </c>
      <c r="AI24" s="4" t="s">
        <v>310</v>
      </c>
      <c r="AJ24" s="21" t="s">
        <v>311</v>
      </c>
      <c r="AK24" s="21" t="s">
        <v>312</v>
      </c>
      <c r="AL24" s="3" t="s">
        <v>313</v>
      </c>
    </row>
    <row r="25" spans="1:43">
      <c r="A25" s="1" t="s">
        <v>191</v>
      </c>
      <c r="B25" s="1" t="str">
        <f t="shared" ref="B25:B26" si="0">IF(K25="","Hide","Show")</f>
        <v>Show</v>
      </c>
      <c r="C25" s="4" t="s">
        <v>48</v>
      </c>
      <c r="E25" s="12" t="str">
        <f>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f>
        <v>"UICACS","","SQL=","2=DOCNUM","33036121","14=CUSTREF","8451303206","14=U_CUSTREF","8451303206","15=DOCDATE","2/8/2024","15=TAXDATE","2/8/2024","14=CARDCODE","CA0213-SGD","14=CARDNAME","ALEXANDRA HEALTH PTE. LTD.","14=ITEMCODE","MS7JQ-00353GLP","14=ITEMNAME","MS SQLSVRENTCORE SNGL LICSAPK MVL 2LIC CORELIC","10=QUANTITY","1.000000","14=U_PONO","951633","15=U_PODATE","25/7/2024","10=U_TLINTCOS","0.000000","2=SLPCODE","132","14=SLPNAME","E0001-CS","14=MEMO","WENDY KUM CHIOU SZE","14=CONTACTNAME","E-INVOICE (AP DIRECT)","10=LINETOTAL","21242.810000","14=U_ENR","","14=U_MSENR","S7138270","14=U_MSPCN","9BA9F0ED","14=ADDRESS2","MATERIAL MANAGEMENT DEPARTMENT_x000D_ALEXANDRA HEALTH PTE. LTD. 90 YISHUN CENTRAL  SINGAPORE 768828_x000D_MR RAYMOND/ANTHONY_x000D_TEL: 9369 4568_x000D_FAX: _x000D_EMAIL:"</v>
      </c>
      <c r="K25" s="21">
        <f>MONTH(N25)</f>
        <v>8</v>
      </c>
      <c r="L25" s="21">
        <f>YEAR(N25)</f>
        <v>2024</v>
      </c>
      <c r="M25" s="21">
        <v>33036121</v>
      </c>
      <c r="N25" s="40">
        <v>45506</v>
      </c>
      <c r="O25" s="21" t="str">
        <f>"S7138270"</f>
        <v>S7138270</v>
      </c>
      <c r="P25" s="4" t="str">
        <f>"9BA9F0ED"</f>
        <v>9BA9F0ED</v>
      </c>
      <c r="Q25" s="4" t="s">
        <v>78</v>
      </c>
      <c r="R25" s="4" t="str">
        <f>"CA0213-SGD"</f>
        <v>CA0213-SGD</v>
      </c>
      <c r="S25" s="4" t="str">
        <f>"ALEXANDRA HEALTH PTE. LTD."</f>
        <v>ALEXANDRA HEALTH PTE. LTD.</v>
      </c>
      <c r="T25" s="3" t="str">
        <f>"8451303206"</f>
        <v>8451303206</v>
      </c>
      <c r="U25" s="46">
        <v>45498</v>
      </c>
      <c r="V25" s="46">
        <v>45506</v>
      </c>
      <c r="W25" s="47">
        <f>SUM(N25-U25)</f>
        <v>8</v>
      </c>
      <c r="X25" s="4" t="str">
        <f>"MS7JQ-00353GLP"</f>
        <v>MS7JQ-00353GLP</v>
      </c>
      <c r="Y25" s="4" t="str">
        <f>"MS SQLSVRENTCORE SNGL LICSAPK MVL 2LIC CORELIC"</f>
        <v>MS SQLSVRENTCORE SNGL LICSAPK MVL 2LIC CORELIC</v>
      </c>
      <c r="Z25" s="59" t="str">
        <f>"WENDY KUM CHIOU SZE"</f>
        <v>WENDY KUM CHIOU SZE</v>
      </c>
      <c r="AA25" s="47">
        <v>1</v>
      </c>
      <c r="AB25" s="59" t="str">
        <f>"E-INVOICE (AP DIRECT)"</f>
        <v>E-INVOICE (AP DIRECT)</v>
      </c>
      <c r="AC25" s="50" t="s">
        <v>93</v>
      </c>
      <c r="AD25" s="60" t="str">
        <f>"MATERIAL MANAGEMENT DEPARTMENT_x000D_ALEXANDRA HEALTH PTE. LTD. 90 YISHUN CENTRAL  SINGAPORE 768828_x000D_MR RAYMOND/ANTHONY_x000D_TEL: 9369 4568_x000D_FAX: _x000D_EMAIL:"</f>
        <v>MATERIAL MANAGEMENT DEPARTMENT_x000D_ALEXANDRA HEALTH PTE. LTD. 90 YISHUN CENTRAL  SINGAPORE 768828_x000D_MR RAYMOND/ANTHONY_x000D_TEL: 9369 4568_x000D_FAX: _x000D_EMAIL:</v>
      </c>
      <c r="AE25" s="5" t="s">
        <v>78</v>
      </c>
      <c r="AF25" s="4" t="s">
        <v>94</v>
      </c>
      <c r="AG25" s="4" t="str">
        <f>"MS7JQ-00353GLP"</f>
        <v>MS7JQ-00353GLP</v>
      </c>
      <c r="AH25" s="61" t="str">
        <f>"MS SQLSVRENTCORE SNGL LICSAPK MVL 2LIC CORELIC"</f>
        <v>MS SQLSVRENTCORE SNGL LICSAPK MVL 2LIC CORELIC</v>
      </c>
      <c r="AI25" s="4" t="s">
        <v>310</v>
      </c>
      <c r="AJ25" s="21" t="s">
        <v>311</v>
      </c>
      <c r="AK25" s="21" t="s">
        <v>312</v>
      </c>
      <c r="AL25" s="3" t="s">
        <v>313</v>
      </c>
    </row>
    <row r="26" spans="1:43">
      <c r="A26" s="1" t="s">
        <v>191</v>
      </c>
      <c r="B26" s="1" t="str">
        <f t="shared" si="0"/>
        <v>Show</v>
      </c>
      <c r="C26" s="4" t="s">
        <v>48</v>
      </c>
      <c r="E26" s="12" t="str">
        <f>"""UICACS"","""",""SQL="",""2=DOCNUM"",""33036238"",""14=CUSTREF"",""4510585754"",""14=U_CUSTREF"",""4510585754"",""15=DOCDATE"",""20/8/2024"",""15=TAXDATE"",""20/8/2024"",""14=CARDCODE"",""CT0005-SGD"",""14=CARDNAME"",""TAN TOCK SENG HOSPITAL PTE LTD"",""14=ITEMCODE"",""MS7JQ-00355GLP"",""14=I"&amp;"TEMNAME"",""MS SQL SERVER ENTERPRISE CORE SLNG SA 2L"",""10=QUANTITY"",""16.000000"",""14=U_PONO"",""952038"",""15=U_PODATE"",""20/8/2024"",""10=U_TLINTCOS"",""0.000000"",""2=SLPCODE"",""132"",""14=SLPNAME"",""E0001-CS"",""14=MEMO"",""WENDY KUM CHIOU SZE"",""14=CONTACTNAME"",""E-INVOICE ("&amp;"AP DIRECT)"",""10=LINETOTAL"",""148544.160000"",""14=U_ENR"","""",""14=U_MSENR"",""S7138270"",""14=U_MSPCN"",""45018483"",""14=ADDRESS2"",""SUNITA DEVI_x000D_TAN TOCK SENG HOSPITAL PTE LTD NO. 11 JALAN TAN TOCK SENG  SINGAPORE 308433_x000D_SUNITA DEVI_x000D_TEL: 69035211_x000D_FAX: _x000D_EMAIL: SD_DAYA_"&amp;"RAM_SINGH@ttsh.com.sg"""</f>
        <v>"UICACS","","SQL=","2=DOCNUM","33036238","14=CUSTREF","4510585754","14=U_CUSTREF","4510585754","15=DOCDATE","20/8/2024","15=TAXDATE","20/8/2024","14=CARDCODE","CT0005-SGD","14=CARDNAME","TAN TOCK SENG HOSPITAL PTE LTD","14=ITEMCODE","MS7JQ-00355GLP","14=ITEMNAME","MS SQL SERVER ENTERPRISE CORE SLNG SA 2L","10=QUANTITY","16.000000","14=U_PONO","952038","15=U_PODATE","20/8/2024","10=U_TLINTCOS","0.000000","2=SLPCODE","132","14=SLPNAME","E0001-CS","14=MEMO","WENDY KUM CHIOU SZE","14=CONTACTNAME","E-INVOICE (AP DIRECT)","10=LINETOTAL","148544.160000","14=U_ENR","","14=U_MSENR","S7138270","14=U_MSPCN","45018483","14=ADDRESS2","SUNITA DEVI_x000D_TAN TOCK SENG HOSPITAL PTE LTD NO. 11 JALAN TAN TOCK SENG  SINGAPORE 308433_x000D_SUNITA DEVI_x000D_TEL: 69035211_x000D_FAX: _x000D_EMAIL: SD_DAYA_RAM_SINGH@ttsh.com.sg"</v>
      </c>
      <c r="K26" s="21">
        <f>MONTH(N26)</f>
        <v>8</v>
      </c>
      <c r="L26" s="21">
        <f>YEAR(N26)</f>
        <v>2024</v>
      </c>
      <c r="M26" s="21">
        <v>33036238</v>
      </c>
      <c r="N26" s="40">
        <v>45524</v>
      </c>
      <c r="O26" s="21" t="str">
        <f>"S7138270"</f>
        <v>S7138270</v>
      </c>
      <c r="P26" s="4" t="str">
        <f>"45018483"</f>
        <v>45018483</v>
      </c>
      <c r="Q26" s="4" t="s">
        <v>78</v>
      </c>
      <c r="R26" s="4" t="str">
        <f>"CT0005-SGD"</f>
        <v>CT0005-SGD</v>
      </c>
      <c r="S26" s="4" t="str">
        <f>"TAN TOCK SENG HOSPITAL PTE LTD"</f>
        <v>TAN TOCK SENG HOSPITAL PTE LTD</v>
      </c>
      <c r="T26" s="3" t="str">
        <f>"4510585754"</f>
        <v>4510585754</v>
      </c>
      <c r="U26" s="46">
        <v>45524</v>
      </c>
      <c r="V26" s="46">
        <v>45524</v>
      </c>
      <c r="W26" s="47">
        <f>SUM(N26-U26)</f>
        <v>0</v>
      </c>
      <c r="X26" s="4" t="str">
        <f>"MS7JQ-00355GLP"</f>
        <v>MS7JQ-00355GLP</v>
      </c>
      <c r="Y26" s="4" t="str">
        <f>"MS SQL SERVER ENTERPRISE CORE SLNG SA 2L"</f>
        <v>MS SQL SERVER ENTERPRISE CORE SLNG SA 2L</v>
      </c>
      <c r="Z26" s="59" t="str">
        <f>"WENDY KUM CHIOU SZE"</f>
        <v>WENDY KUM CHIOU SZE</v>
      </c>
      <c r="AA26" s="47">
        <v>16</v>
      </c>
      <c r="AB26" s="59" t="str">
        <f>"E-INVOICE (AP DIRECT)"</f>
        <v>E-INVOICE (AP DIRECT)</v>
      </c>
      <c r="AC26" s="50" t="s">
        <v>93</v>
      </c>
      <c r="AD26" s="60" t="str">
        <f>"SUNITA DEVI_x000D_TAN TOCK SENG HOSPITAL PTE LTD NO. 11 JALAN TAN TOCK SENG  SINGAPORE 308433_x000D_SUNITA DEVI_x000D_TEL: 69035211_x000D_FAX: _x000D_EMAIL: SD_DAYA_RAM_SINGH@ttsh.com.sg"</f>
        <v>SUNITA DEVI_x000D_TAN TOCK SENG HOSPITAL PTE LTD NO. 11 JALAN TAN TOCK SENG  SINGAPORE 308433_x000D_SUNITA DEVI_x000D_TEL: 69035211_x000D_FAX: _x000D_EMAIL: SD_DAYA_RAM_SINGH@ttsh.com.sg</v>
      </c>
      <c r="AE26" s="5" t="s">
        <v>78</v>
      </c>
      <c r="AF26" s="4" t="s">
        <v>94</v>
      </c>
      <c r="AG26" s="4" t="str">
        <f>"MS7JQ-00355GLP"</f>
        <v>MS7JQ-00355GLP</v>
      </c>
      <c r="AH26" s="61" t="str">
        <f>"MS SQL SERVER ENTERPRISE CORE SLNG SA 2L"</f>
        <v>MS SQL SERVER ENTERPRISE CORE SLNG SA 2L</v>
      </c>
      <c r="AI26" s="4" t="s">
        <v>314</v>
      </c>
      <c r="AJ26" s="21" t="s">
        <v>315</v>
      </c>
      <c r="AK26" s="21" t="s">
        <v>316</v>
      </c>
      <c r="AL26" s="3" t="str">
        <f>"-"</f>
        <v>-</v>
      </c>
    </row>
    <row r="27" spans="1:43" hidden="1">
      <c r="B27" s="1" t="str">
        <f>IF(K27="","Hide","Show")</f>
        <v>Hide</v>
      </c>
      <c r="C27" s="4" t="s">
        <v>49</v>
      </c>
      <c r="E27" s="12" t="str">
        <f>""</f>
        <v/>
      </c>
      <c r="K27" s="21" t="str">
        <f>""</f>
        <v/>
      </c>
      <c r="L27" s="40" t="str">
        <f>""</f>
        <v/>
      </c>
      <c r="M27" s="5"/>
      <c r="N27" s="40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U27" s="5" t="s">
        <v>78</v>
      </c>
      <c r="V27" s="5"/>
      <c r="W27" s="47" t="e">
        <f t="shared" ref="W27:W29" si="1">SUM(N27-U27)</f>
        <v>#VALUE!</v>
      </c>
      <c r="X27" s="4" t="str">
        <f>""</f>
        <v/>
      </c>
      <c r="Y27" s="4" t="str">
        <f>""</f>
        <v/>
      </c>
      <c r="Z27" s="4" t="str">
        <f>""</f>
        <v/>
      </c>
      <c r="AA27" s="19" t="str">
        <f>""</f>
        <v/>
      </c>
      <c r="AB27" s="59" t="str">
        <f t="shared" ref="AB27:AB29" si="2">"E-INVOICE (AP DIRECT)"</f>
        <v>E-INVOICE (AP DIRECT)</v>
      </c>
      <c r="AC27" s="69"/>
      <c r="AD27" s="17" t="str">
        <f>""</f>
        <v/>
      </c>
      <c r="AE27" s="5" t="str">
        <f>""</f>
        <v/>
      </c>
      <c r="AF27" s="4" t="str">
        <f>""</f>
        <v/>
      </c>
    </row>
    <row r="28" spans="1:43" hidden="1">
      <c r="B28" s="1" t="str">
        <f>IF(K28="","Hide","Show")</f>
        <v>Hide</v>
      </c>
      <c r="C28" s="4" t="s">
        <v>50</v>
      </c>
      <c r="E28" s="12" t="str">
        <f>""</f>
        <v/>
      </c>
      <c r="K28" s="21" t="str">
        <f>""</f>
        <v/>
      </c>
      <c r="L28" s="40" t="str">
        <f>""</f>
        <v/>
      </c>
      <c r="M28" s="5"/>
      <c r="N28" s="40"/>
      <c r="O28" s="4" t="str">
        <f>""</f>
        <v/>
      </c>
      <c r="P28" s="4"/>
      <c r="Q28" s="4" t="str">
        <f>""</f>
        <v/>
      </c>
      <c r="R28" s="4" t="str">
        <f>""</f>
        <v/>
      </c>
      <c r="S28" s="4" t="str">
        <f>""</f>
        <v/>
      </c>
      <c r="T28" s="3" t="str">
        <f>""</f>
        <v/>
      </c>
      <c r="U28" s="5" t="s">
        <v>78</v>
      </c>
      <c r="V28" s="5"/>
      <c r="W28" s="47" t="e">
        <f t="shared" si="1"/>
        <v>#VALUE!</v>
      </c>
      <c r="X28" s="4" t="str">
        <f>""</f>
        <v/>
      </c>
      <c r="Y28" s="4" t="str">
        <f>""</f>
        <v/>
      </c>
      <c r="Z28" s="4" t="str">
        <f>""</f>
        <v/>
      </c>
      <c r="AA28" s="19" t="str">
        <f>""</f>
        <v/>
      </c>
      <c r="AB28" s="59" t="str">
        <f t="shared" si="2"/>
        <v>E-INVOICE (AP DIRECT)</v>
      </c>
      <c r="AC28" s="69"/>
      <c r="AD28" s="17"/>
      <c r="AE28" s="5" t="str">
        <f>""</f>
        <v/>
      </c>
      <c r="AF28" s="4" t="str">
        <f>""</f>
        <v/>
      </c>
    </row>
    <row r="29" spans="1:43">
      <c r="K29" s="21">
        <v>8</v>
      </c>
      <c r="L29" s="21">
        <v>2024</v>
      </c>
      <c r="M29" s="66">
        <v>33036260</v>
      </c>
      <c r="N29" s="46">
        <v>45526</v>
      </c>
      <c r="O29" s="17" t="s">
        <v>317</v>
      </c>
      <c r="P29" s="17" t="s">
        <v>318</v>
      </c>
      <c r="R29" s="4" t="s">
        <v>319</v>
      </c>
      <c r="S29" s="4" t="s">
        <v>320</v>
      </c>
      <c r="T29" s="3">
        <v>4500018062</v>
      </c>
      <c r="U29" s="46">
        <v>45525</v>
      </c>
      <c r="V29" s="46">
        <v>45525</v>
      </c>
      <c r="W29" s="47">
        <f t="shared" si="1"/>
        <v>1</v>
      </c>
      <c r="X29" s="67">
        <v>1</v>
      </c>
      <c r="Z29" s="4" t="s">
        <v>321</v>
      </c>
      <c r="AA29" s="21">
        <v>232</v>
      </c>
      <c r="AB29" s="59" t="str">
        <f t="shared" si="2"/>
        <v>E-INVOICE (AP DIRECT)</v>
      </c>
      <c r="AC29" s="70" t="s">
        <v>93</v>
      </c>
      <c r="AD29" s="4" t="s">
        <v>322</v>
      </c>
      <c r="AF29" s="5" t="s">
        <v>94</v>
      </c>
      <c r="AG29" s="68" t="s">
        <v>323</v>
      </c>
      <c r="AH29" s="66" t="s">
        <v>324</v>
      </c>
      <c r="AI29" s="38" t="s">
        <v>327</v>
      </c>
      <c r="AJ29" s="38" t="s">
        <v>327</v>
      </c>
      <c r="AK29" s="38" t="s">
        <v>327</v>
      </c>
      <c r="AL29" s="21" t="s">
        <v>326</v>
      </c>
      <c r="AM29" s="21" t="s">
        <v>325</v>
      </c>
      <c r="AN29" s="21"/>
    </row>
    <row r="30" spans="1:43">
      <c r="AO30" s="15"/>
    </row>
    <row r="31" spans="1:43">
      <c r="AP31" s="15"/>
    </row>
    <row r="32" spans="1:43">
      <c r="AQ32" s="15"/>
    </row>
    <row r="33" spans="44:46">
      <c r="AR33" s="15"/>
    </row>
    <row r="34" spans="44:46">
      <c r="AS34" s="15"/>
    </row>
    <row r="35" spans="44:46">
      <c r="AT35" s="15"/>
    </row>
  </sheetData>
  <sortState xmlns:xlrd2="http://schemas.microsoft.com/office/spreadsheetml/2017/richdata2" ref="K24:AH871">
    <sortCondition ref="Q24:Q873"/>
  </sortState>
  <mergeCells count="1">
    <mergeCell ref="K21:AL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2" t="s">
        <v>95</v>
      </c>
      <c r="C6" s="62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43E0-E061-4304-8968-7696E940EE76}">
  <dimension ref="A1:E15"/>
  <sheetViews>
    <sheetView workbookViewId="0"/>
  </sheetViews>
  <sheetFormatPr defaultRowHeight="15"/>
  <sheetData>
    <row r="1" spans="1:5">
      <c r="A1" s="64" t="s">
        <v>109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97</v>
      </c>
    </row>
    <row r="4" spans="1:5">
      <c r="A4" s="64" t="s">
        <v>0</v>
      </c>
      <c r="B4" s="64" t="s">
        <v>6</v>
      </c>
      <c r="C4" s="64" t="s">
        <v>98</v>
      </c>
    </row>
    <row r="5" spans="1:5">
      <c r="A5" s="64" t="s">
        <v>0</v>
      </c>
      <c r="B5" s="64" t="s">
        <v>26</v>
      </c>
      <c r="C5" s="64" t="s">
        <v>99</v>
      </c>
      <c r="D5" s="64" t="s">
        <v>100</v>
      </c>
      <c r="E5" s="64" t="s">
        <v>45</v>
      </c>
    </row>
    <row r="8" spans="1:5">
      <c r="A8" s="64" t="s">
        <v>8</v>
      </c>
      <c r="C8" s="64" t="s">
        <v>101</v>
      </c>
    </row>
    <row r="9" spans="1:5">
      <c r="A9" s="64" t="s">
        <v>9</v>
      </c>
      <c r="C9" s="64" t="s">
        <v>102</v>
      </c>
    </row>
    <row r="10" spans="1:5">
      <c r="B10" s="64" t="s">
        <v>42</v>
      </c>
      <c r="C10" s="64" t="s">
        <v>103</v>
      </c>
    </row>
    <row r="11" spans="1:5">
      <c r="B11" s="64" t="s">
        <v>39</v>
      </c>
      <c r="C11" s="64" t="s">
        <v>103</v>
      </c>
    </row>
    <row r="12" spans="1:5">
      <c r="B12" s="64" t="s">
        <v>43</v>
      </c>
      <c r="C12" s="64" t="s">
        <v>104</v>
      </c>
    </row>
    <row r="13" spans="1:5">
      <c r="B13" s="64" t="s">
        <v>44</v>
      </c>
      <c r="C13" s="64" t="s">
        <v>105</v>
      </c>
      <c r="D13" s="64" t="s">
        <v>106</v>
      </c>
    </row>
    <row r="14" spans="1:5">
      <c r="D14" s="64" t="s">
        <v>107</v>
      </c>
    </row>
    <row r="15" spans="1:5">
      <c r="D15" s="64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7EDE-D8C2-4BF8-A9B7-7AAA4ADBB78D}">
  <dimension ref="A1:E15"/>
  <sheetViews>
    <sheetView workbookViewId="0"/>
  </sheetViews>
  <sheetFormatPr defaultRowHeight="15"/>
  <sheetData>
    <row r="1" spans="1:5">
      <c r="A1" s="64" t="s">
        <v>109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97</v>
      </c>
    </row>
    <row r="4" spans="1:5">
      <c r="A4" s="64" t="s">
        <v>0</v>
      </c>
      <c r="B4" s="64" t="s">
        <v>6</v>
      </c>
      <c r="C4" s="64" t="s">
        <v>98</v>
      </c>
    </row>
    <row r="5" spans="1:5">
      <c r="A5" s="64" t="s">
        <v>0</v>
      </c>
      <c r="B5" s="64" t="s">
        <v>26</v>
      </c>
      <c r="C5" s="64" t="s">
        <v>99</v>
      </c>
      <c r="D5" s="64" t="s">
        <v>100</v>
      </c>
      <c r="E5" s="64" t="s">
        <v>45</v>
      </c>
    </row>
    <row r="8" spans="1:5">
      <c r="A8" s="64" t="s">
        <v>8</v>
      </c>
      <c r="C8" s="64" t="s">
        <v>101</v>
      </c>
    </row>
    <row r="9" spans="1:5">
      <c r="A9" s="64" t="s">
        <v>9</v>
      </c>
      <c r="C9" s="64" t="s">
        <v>102</v>
      </c>
    </row>
    <row r="10" spans="1:5">
      <c r="B10" s="64" t="s">
        <v>42</v>
      </c>
      <c r="C10" s="64" t="s">
        <v>103</v>
      </c>
    </row>
    <row r="11" spans="1:5">
      <c r="B11" s="64" t="s">
        <v>39</v>
      </c>
      <c r="C11" s="64" t="s">
        <v>103</v>
      </c>
    </row>
    <row r="12" spans="1:5">
      <c r="B12" s="64" t="s">
        <v>43</v>
      </c>
      <c r="C12" s="64" t="s">
        <v>104</v>
      </c>
    </row>
    <row r="13" spans="1:5">
      <c r="B13" s="64" t="s">
        <v>44</v>
      </c>
      <c r="C13" s="64" t="s">
        <v>105</v>
      </c>
      <c r="D13" s="64" t="s">
        <v>106</v>
      </c>
    </row>
    <row r="14" spans="1:5">
      <c r="D14" s="64" t="s">
        <v>107</v>
      </c>
    </row>
    <row r="15" spans="1:5">
      <c r="D15" s="6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C40C-1638-4628-AB10-973FE5EE49CC}">
  <dimension ref="A1:AR28"/>
  <sheetViews>
    <sheetView workbookViewId="0"/>
  </sheetViews>
  <sheetFormatPr defaultRowHeight="15"/>
  <sheetData>
    <row r="1" spans="1:44">
      <c r="A1" s="64" t="s">
        <v>190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K1" s="64" t="s">
        <v>18</v>
      </c>
      <c r="L1" s="64" t="s">
        <v>18</v>
      </c>
      <c r="O1" s="64" t="s">
        <v>18</v>
      </c>
      <c r="Q1" s="64" t="s">
        <v>18</v>
      </c>
      <c r="R1" s="64" t="s">
        <v>18</v>
      </c>
      <c r="S1" s="64" t="s">
        <v>18</v>
      </c>
      <c r="T1" s="64" t="s">
        <v>18</v>
      </c>
      <c r="U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I1" s="64" t="s">
        <v>18</v>
      </c>
      <c r="AJ1" s="64" t="s">
        <v>18</v>
      </c>
      <c r="AQ1" s="64" t="s">
        <v>7</v>
      </c>
      <c r="AR1" s="64" t="s">
        <v>7</v>
      </c>
    </row>
    <row r="2" spans="1:44">
      <c r="A2" s="64" t="s">
        <v>7</v>
      </c>
      <c r="D2" s="64" t="s">
        <v>19</v>
      </c>
      <c r="E2" s="64" t="s">
        <v>110</v>
      </c>
    </row>
    <row r="3" spans="1:44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4">
      <c r="A4" s="64" t="s">
        <v>7</v>
      </c>
      <c r="C4" s="64" t="s">
        <v>11</v>
      </c>
      <c r="D4" s="64" t="s">
        <v>111</v>
      </c>
      <c r="E4" s="64" t="s">
        <v>112</v>
      </c>
      <c r="F4" s="64" t="s">
        <v>96</v>
      </c>
      <c r="G4" s="64" t="s">
        <v>25</v>
      </c>
      <c r="H4" s="64" t="s">
        <v>113</v>
      </c>
    </row>
    <row r="5" spans="1:44">
      <c r="A5" s="64" t="s">
        <v>7</v>
      </c>
      <c r="C5" s="64" t="s">
        <v>10</v>
      </c>
      <c r="D5" s="64" t="s">
        <v>114</v>
      </c>
      <c r="E5" s="64" t="s">
        <v>115</v>
      </c>
      <c r="F5" s="64" t="s">
        <v>96</v>
      </c>
      <c r="G5" s="64" t="s">
        <v>25</v>
      </c>
      <c r="H5" s="64" t="s">
        <v>113</v>
      </c>
      <c r="I5" s="64" t="s">
        <v>116</v>
      </c>
    </row>
    <row r="6" spans="1:44">
      <c r="A6" s="64" t="s">
        <v>7</v>
      </c>
      <c r="C6" s="64" t="s">
        <v>41</v>
      </c>
      <c r="D6" s="64" t="s">
        <v>117</v>
      </c>
      <c r="E6" s="64" t="s">
        <v>118</v>
      </c>
      <c r="F6" s="64" t="s">
        <v>96</v>
      </c>
      <c r="G6" s="64" t="s">
        <v>25</v>
      </c>
      <c r="H6" s="64" t="s">
        <v>113</v>
      </c>
      <c r="I6" s="64" t="s">
        <v>119</v>
      </c>
    </row>
    <row r="7" spans="1:44">
      <c r="A7" s="64" t="s">
        <v>7</v>
      </c>
    </row>
    <row r="8" spans="1:44">
      <c r="A8" s="64" t="s">
        <v>7</v>
      </c>
    </row>
    <row r="9" spans="1:44">
      <c r="A9" s="64" t="s">
        <v>7</v>
      </c>
    </row>
    <row r="10" spans="1:44">
      <c r="A10" s="64" t="s">
        <v>7</v>
      </c>
    </row>
    <row r="11" spans="1:44">
      <c r="A11" s="64" t="s">
        <v>7</v>
      </c>
      <c r="C11" s="64" t="s">
        <v>27</v>
      </c>
      <c r="E11" s="64" t="s">
        <v>120</v>
      </c>
    </row>
    <row r="12" spans="1:44">
      <c r="A12" s="64" t="s">
        <v>7</v>
      </c>
      <c r="C12" s="64" t="s">
        <v>28</v>
      </c>
      <c r="E12" s="64" t="s">
        <v>121</v>
      </c>
    </row>
    <row r="13" spans="1:44">
      <c r="A13" s="64" t="s">
        <v>7</v>
      </c>
      <c r="C13" s="64" t="s">
        <v>42</v>
      </c>
      <c r="E13" s="64" t="s">
        <v>122</v>
      </c>
    </row>
    <row r="14" spans="1:44">
      <c r="A14" s="64" t="s">
        <v>7</v>
      </c>
      <c r="C14" s="64" t="s">
        <v>39</v>
      </c>
      <c r="E14" s="64" t="s">
        <v>123</v>
      </c>
    </row>
    <row r="15" spans="1:44">
      <c r="A15" s="64" t="s">
        <v>7</v>
      </c>
      <c r="C15" s="64" t="s">
        <v>43</v>
      </c>
      <c r="E15" s="64" t="s">
        <v>124</v>
      </c>
    </row>
    <row r="16" spans="1:44">
      <c r="A16" s="64" t="s">
        <v>7</v>
      </c>
      <c r="C16" s="64" t="s">
        <v>44</v>
      </c>
      <c r="E16" s="64" t="s">
        <v>125</v>
      </c>
    </row>
    <row r="17" spans="1:42">
      <c r="A17" s="64" t="s">
        <v>7</v>
      </c>
    </row>
    <row r="18" spans="1:42">
      <c r="A18" s="64" t="s">
        <v>7</v>
      </c>
    </row>
    <row r="21" spans="1:42">
      <c r="K21" s="64" t="s">
        <v>53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33</v>
      </c>
      <c r="Q23" s="64" t="s">
        <v>77</v>
      </c>
      <c r="R23" s="64" t="s">
        <v>31</v>
      </c>
      <c r="S23" s="64" t="s">
        <v>38</v>
      </c>
      <c r="T23" s="64" t="s">
        <v>34</v>
      </c>
      <c r="U23" s="64" t="s">
        <v>17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56</v>
      </c>
      <c r="AD23" s="64" t="s">
        <v>57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86</v>
      </c>
      <c r="AK23" s="64" t="s">
        <v>87</v>
      </c>
      <c r="AL23" s="64" t="s">
        <v>88</v>
      </c>
      <c r="AM23" s="64" t="s">
        <v>89</v>
      </c>
      <c r="AN23" s="64" t="s">
        <v>90</v>
      </c>
      <c r="AO23" s="64" t="s">
        <v>91</v>
      </c>
      <c r="AP23" s="64" t="s">
        <v>92</v>
      </c>
    </row>
    <row r="24" spans="1:42">
      <c r="B24" s="64" t="s">
        <v>126</v>
      </c>
      <c r="C24" s="64" t="s">
        <v>48</v>
      </c>
      <c r="E24" s="64" t="s">
        <v>127</v>
      </c>
      <c r="K24" s="64" t="s">
        <v>128</v>
      </c>
      <c r="L24" s="64" t="s">
        <v>129</v>
      </c>
      <c r="M24" s="64" t="s">
        <v>130</v>
      </c>
      <c r="N24" s="64" t="s">
        <v>131</v>
      </c>
      <c r="O24" s="64" t="s">
        <v>132</v>
      </c>
      <c r="P24" s="64" t="s">
        <v>133</v>
      </c>
      <c r="Q24" s="64" t="s">
        <v>78</v>
      </c>
      <c r="R24" s="64" t="s">
        <v>134</v>
      </c>
      <c r="S24" s="64" t="s">
        <v>135</v>
      </c>
      <c r="T24" s="64" t="s">
        <v>136</v>
      </c>
      <c r="U24" s="64" t="s">
        <v>137</v>
      </c>
      <c r="V24" s="64" t="s">
        <v>138</v>
      </c>
      <c r="W24" s="64" t="s">
        <v>139</v>
      </c>
      <c r="X24" s="64" t="s">
        <v>140</v>
      </c>
      <c r="Y24" s="64" t="s">
        <v>141</v>
      </c>
      <c r="Z24" s="64" t="s">
        <v>142</v>
      </c>
      <c r="AA24" s="64" t="s">
        <v>143</v>
      </c>
      <c r="AB24" s="64" t="s">
        <v>144</v>
      </c>
      <c r="AC24" s="64" t="s">
        <v>145</v>
      </c>
      <c r="AD24" s="64" t="s">
        <v>146</v>
      </c>
      <c r="AE24" s="64" t="s">
        <v>147</v>
      </c>
      <c r="AF24" s="64" t="s">
        <v>146</v>
      </c>
      <c r="AG24" s="64" t="s">
        <v>93</v>
      </c>
      <c r="AH24" s="64" t="s">
        <v>148</v>
      </c>
      <c r="AI24" s="64" t="s">
        <v>78</v>
      </c>
      <c r="AJ24" s="64" t="s">
        <v>94</v>
      </c>
      <c r="AK24" s="64" t="s">
        <v>140</v>
      </c>
      <c r="AL24" s="64" t="s">
        <v>141</v>
      </c>
      <c r="AM24" s="64" t="s">
        <v>149</v>
      </c>
      <c r="AN24" s="64" t="s">
        <v>150</v>
      </c>
      <c r="AO24" s="64" t="s">
        <v>151</v>
      </c>
      <c r="AP24" s="64" t="s">
        <v>152</v>
      </c>
    </row>
    <row r="25" spans="1:42">
      <c r="B25" s="64" t="s">
        <v>153</v>
      </c>
      <c r="C25" s="64" t="s">
        <v>49</v>
      </c>
      <c r="E25" s="64" t="s">
        <v>154</v>
      </c>
      <c r="K25" s="64" t="s">
        <v>155</v>
      </c>
      <c r="L25" s="64" t="s">
        <v>156</v>
      </c>
      <c r="O25" s="64" t="s">
        <v>157</v>
      </c>
      <c r="Q25" s="64" t="s">
        <v>158</v>
      </c>
      <c r="R25" s="64" t="s">
        <v>159</v>
      </c>
      <c r="S25" s="64" t="s">
        <v>160</v>
      </c>
      <c r="T25" s="64" t="s">
        <v>161</v>
      </c>
      <c r="U25" s="64" t="s">
        <v>78</v>
      </c>
      <c r="X25" s="64" t="s">
        <v>160</v>
      </c>
      <c r="Y25" s="64" t="s">
        <v>162</v>
      </c>
      <c r="Z25" s="64" t="s">
        <v>163</v>
      </c>
      <c r="AA25" s="64" t="s">
        <v>164</v>
      </c>
      <c r="AB25" s="64" t="s">
        <v>165</v>
      </c>
      <c r="AC25" s="64" t="s">
        <v>166</v>
      </c>
      <c r="AD25" s="64" t="s">
        <v>167</v>
      </c>
      <c r="AH25" s="64" t="s">
        <v>168</v>
      </c>
      <c r="AI25" s="64" t="s">
        <v>169</v>
      </c>
      <c r="AJ25" s="64" t="s">
        <v>170</v>
      </c>
    </row>
    <row r="26" spans="1:42">
      <c r="B26" s="64" t="s">
        <v>171</v>
      </c>
      <c r="C26" s="64" t="s">
        <v>50</v>
      </c>
      <c r="E26" s="64" t="s">
        <v>172</v>
      </c>
      <c r="K26" s="64" t="s">
        <v>173</v>
      </c>
      <c r="L26" s="64" t="s">
        <v>174</v>
      </c>
      <c r="O26" s="64" t="s">
        <v>175</v>
      </c>
      <c r="Q26" s="64" t="s">
        <v>176</v>
      </c>
      <c r="R26" s="64" t="s">
        <v>177</v>
      </c>
      <c r="S26" s="64" t="s">
        <v>178</v>
      </c>
      <c r="T26" s="64" t="s">
        <v>179</v>
      </c>
      <c r="U26" s="64" t="s">
        <v>78</v>
      </c>
      <c r="X26" s="64" t="s">
        <v>178</v>
      </c>
      <c r="Y26" s="64" t="s">
        <v>180</v>
      </c>
      <c r="Z26" s="64" t="s">
        <v>181</v>
      </c>
      <c r="AA26" s="64" t="s">
        <v>182</v>
      </c>
      <c r="AB26" s="64" t="s">
        <v>183</v>
      </c>
      <c r="AC26" s="64" t="s">
        <v>184</v>
      </c>
      <c r="AD26" s="64" t="s">
        <v>185</v>
      </c>
      <c r="AI26" s="64" t="s">
        <v>186</v>
      </c>
      <c r="AJ26" s="64" t="s">
        <v>187</v>
      </c>
    </row>
    <row r="28" spans="1:42">
      <c r="AC28" s="64" t="s">
        <v>188</v>
      </c>
      <c r="AD28" s="64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336F-8BC2-42FB-B0E3-8D59A1765596}">
  <dimension ref="A1:AR28"/>
  <sheetViews>
    <sheetView workbookViewId="0"/>
  </sheetViews>
  <sheetFormatPr defaultRowHeight="15"/>
  <sheetData>
    <row r="1" spans="1:44">
      <c r="A1" s="64" t="s">
        <v>190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K1" s="64" t="s">
        <v>18</v>
      </c>
      <c r="L1" s="64" t="s">
        <v>18</v>
      </c>
      <c r="O1" s="64" t="s">
        <v>18</v>
      </c>
      <c r="Q1" s="64" t="s">
        <v>18</v>
      </c>
      <c r="R1" s="64" t="s">
        <v>18</v>
      </c>
      <c r="S1" s="64" t="s">
        <v>18</v>
      </c>
      <c r="T1" s="64" t="s">
        <v>18</v>
      </c>
      <c r="U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I1" s="64" t="s">
        <v>18</v>
      </c>
      <c r="AJ1" s="64" t="s">
        <v>18</v>
      </c>
      <c r="AQ1" s="64" t="s">
        <v>7</v>
      </c>
      <c r="AR1" s="64" t="s">
        <v>7</v>
      </c>
    </row>
    <row r="2" spans="1:44">
      <c r="A2" s="64" t="s">
        <v>7</v>
      </c>
      <c r="D2" s="64" t="s">
        <v>19</v>
      </c>
      <c r="E2" s="64" t="s">
        <v>110</v>
      </c>
    </row>
    <row r="3" spans="1:44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4">
      <c r="A4" s="64" t="s">
        <v>7</v>
      </c>
      <c r="C4" s="64" t="s">
        <v>11</v>
      </c>
      <c r="D4" s="64" t="s">
        <v>111</v>
      </c>
      <c r="E4" s="64" t="s">
        <v>112</v>
      </c>
      <c r="F4" s="64" t="s">
        <v>96</v>
      </c>
      <c r="G4" s="64" t="s">
        <v>25</v>
      </c>
      <c r="H4" s="64" t="s">
        <v>113</v>
      </c>
    </row>
    <row r="5" spans="1:44">
      <c r="A5" s="64" t="s">
        <v>7</v>
      </c>
      <c r="C5" s="64" t="s">
        <v>10</v>
      </c>
      <c r="D5" s="64" t="s">
        <v>114</v>
      </c>
      <c r="E5" s="64" t="s">
        <v>115</v>
      </c>
      <c r="F5" s="64" t="s">
        <v>96</v>
      </c>
      <c r="G5" s="64" t="s">
        <v>25</v>
      </c>
      <c r="H5" s="64" t="s">
        <v>113</v>
      </c>
      <c r="I5" s="64" t="s">
        <v>116</v>
      </c>
    </row>
    <row r="6" spans="1:44">
      <c r="A6" s="64" t="s">
        <v>7</v>
      </c>
      <c r="C6" s="64" t="s">
        <v>41</v>
      </c>
      <c r="D6" s="64" t="s">
        <v>117</v>
      </c>
      <c r="E6" s="64" t="s">
        <v>118</v>
      </c>
      <c r="F6" s="64" t="s">
        <v>96</v>
      </c>
      <c r="G6" s="64" t="s">
        <v>25</v>
      </c>
      <c r="H6" s="64" t="s">
        <v>113</v>
      </c>
      <c r="I6" s="64" t="s">
        <v>119</v>
      </c>
    </row>
    <row r="7" spans="1:44">
      <c r="A7" s="64" t="s">
        <v>7</v>
      </c>
    </row>
    <row r="8" spans="1:44">
      <c r="A8" s="64" t="s">
        <v>7</v>
      </c>
    </row>
    <row r="9" spans="1:44">
      <c r="A9" s="64" t="s">
        <v>7</v>
      </c>
    </row>
    <row r="10" spans="1:44">
      <c r="A10" s="64" t="s">
        <v>7</v>
      </c>
    </row>
    <row r="11" spans="1:44">
      <c r="A11" s="64" t="s">
        <v>7</v>
      </c>
      <c r="C11" s="64" t="s">
        <v>27</v>
      </c>
      <c r="E11" s="64" t="s">
        <v>120</v>
      </c>
    </row>
    <row r="12" spans="1:44">
      <c r="A12" s="64" t="s">
        <v>7</v>
      </c>
      <c r="C12" s="64" t="s">
        <v>28</v>
      </c>
      <c r="E12" s="64" t="s">
        <v>121</v>
      </c>
    </row>
    <row r="13" spans="1:44">
      <c r="A13" s="64" t="s">
        <v>7</v>
      </c>
      <c r="C13" s="64" t="s">
        <v>42</v>
      </c>
      <c r="E13" s="64" t="s">
        <v>122</v>
      </c>
    </row>
    <row r="14" spans="1:44">
      <c r="A14" s="64" t="s">
        <v>7</v>
      </c>
      <c r="C14" s="64" t="s">
        <v>39</v>
      </c>
      <c r="E14" s="64" t="s">
        <v>123</v>
      </c>
    </row>
    <row r="15" spans="1:44">
      <c r="A15" s="64" t="s">
        <v>7</v>
      </c>
      <c r="C15" s="64" t="s">
        <v>43</v>
      </c>
      <c r="E15" s="64" t="s">
        <v>124</v>
      </c>
    </row>
    <row r="16" spans="1:44">
      <c r="A16" s="64" t="s">
        <v>7</v>
      </c>
      <c r="C16" s="64" t="s">
        <v>44</v>
      </c>
      <c r="E16" s="64" t="s">
        <v>125</v>
      </c>
    </row>
    <row r="17" spans="1:42">
      <c r="A17" s="64" t="s">
        <v>7</v>
      </c>
    </row>
    <row r="18" spans="1:42">
      <c r="A18" s="64" t="s">
        <v>7</v>
      </c>
    </row>
    <row r="21" spans="1:42">
      <c r="K21" s="64" t="s">
        <v>53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33</v>
      </c>
      <c r="Q23" s="64" t="s">
        <v>77</v>
      </c>
      <c r="R23" s="64" t="s">
        <v>31</v>
      </c>
      <c r="S23" s="64" t="s">
        <v>38</v>
      </c>
      <c r="T23" s="64" t="s">
        <v>34</v>
      </c>
      <c r="U23" s="64" t="s">
        <v>17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56</v>
      </c>
      <c r="AD23" s="64" t="s">
        <v>57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86</v>
      </c>
      <c r="AK23" s="64" t="s">
        <v>87</v>
      </c>
      <c r="AL23" s="64" t="s">
        <v>88</v>
      </c>
      <c r="AM23" s="64" t="s">
        <v>89</v>
      </c>
      <c r="AN23" s="64" t="s">
        <v>90</v>
      </c>
      <c r="AO23" s="64" t="s">
        <v>91</v>
      </c>
      <c r="AP23" s="64" t="s">
        <v>92</v>
      </c>
    </row>
    <row r="24" spans="1:42">
      <c r="B24" s="64" t="s">
        <v>126</v>
      </c>
      <c r="C24" s="64" t="s">
        <v>48</v>
      </c>
      <c r="E24" s="64" t="s">
        <v>127</v>
      </c>
      <c r="K24" s="64" t="s">
        <v>128</v>
      </c>
      <c r="L24" s="64" t="s">
        <v>129</v>
      </c>
      <c r="M24" s="64" t="s">
        <v>130</v>
      </c>
      <c r="N24" s="64" t="s">
        <v>131</v>
      </c>
      <c r="O24" s="64" t="s">
        <v>132</v>
      </c>
      <c r="P24" s="64" t="s">
        <v>133</v>
      </c>
      <c r="Q24" s="64" t="s">
        <v>78</v>
      </c>
      <c r="R24" s="64" t="s">
        <v>134</v>
      </c>
      <c r="S24" s="64" t="s">
        <v>135</v>
      </c>
      <c r="T24" s="64" t="s">
        <v>136</v>
      </c>
      <c r="U24" s="64" t="s">
        <v>137</v>
      </c>
      <c r="V24" s="64" t="s">
        <v>138</v>
      </c>
      <c r="W24" s="64" t="s">
        <v>139</v>
      </c>
      <c r="X24" s="64" t="s">
        <v>140</v>
      </c>
      <c r="Y24" s="64" t="s">
        <v>141</v>
      </c>
      <c r="Z24" s="64" t="s">
        <v>142</v>
      </c>
      <c r="AA24" s="64" t="s">
        <v>143</v>
      </c>
      <c r="AB24" s="64" t="s">
        <v>144</v>
      </c>
      <c r="AC24" s="64" t="s">
        <v>145</v>
      </c>
      <c r="AD24" s="64" t="s">
        <v>146</v>
      </c>
      <c r="AE24" s="64" t="s">
        <v>147</v>
      </c>
      <c r="AF24" s="64" t="s">
        <v>146</v>
      </c>
      <c r="AG24" s="64" t="s">
        <v>93</v>
      </c>
      <c r="AH24" s="64" t="s">
        <v>148</v>
      </c>
      <c r="AI24" s="64" t="s">
        <v>78</v>
      </c>
      <c r="AJ24" s="64" t="s">
        <v>94</v>
      </c>
      <c r="AK24" s="64" t="s">
        <v>140</v>
      </c>
      <c r="AL24" s="64" t="s">
        <v>141</v>
      </c>
      <c r="AM24" s="64" t="s">
        <v>149</v>
      </c>
      <c r="AN24" s="64" t="s">
        <v>150</v>
      </c>
      <c r="AO24" s="64" t="s">
        <v>151</v>
      </c>
      <c r="AP24" s="64" t="s">
        <v>152</v>
      </c>
    </row>
    <row r="25" spans="1:42">
      <c r="B25" s="64" t="s">
        <v>153</v>
      </c>
      <c r="C25" s="64" t="s">
        <v>49</v>
      </c>
      <c r="E25" s="64" t="s">
        <v>154</v>
      </c>
      <c r="K25" s="64" t="s">
        <v>155</v>
      </c>
      <c r="L25" s="64" t="s">
        <v>156</v>
      </c>
      <c r="O25" s="64" t="s">
        <v>157</v>
      </c>
      <c r="Q25" s="64" t="s">
        <v>158</v>
      </c>
      <c r="R25" s="64" t="s">
        <v>159</v>
      </c>
      <c r="S25" s="64" t="s">
        <v>160</v>
      </c>
      <c r="T25" s="64" t="s">
        <v>161</v>
      </c>
      <c r="U25" s="64" t="s">
        <v>78</v>
      </c>
      <c r="X25" s="64" t="s">
        <v>160</v>
      </c>
      <c r="Y25" s="64" t="s">
        <v>162</v>
      </c>
      <c r="Z25" s="64" t="s">
        <v>163</v>
      </c>
      <c r="AA25" s="64" t="s">
        <v>164</v>
      </c>
      <c r="AB25" s="64" t="s">
        <v>165</v>
      </c>
      <c r="AC25" s="64" t="s">
        <v>166</v>
      </c>
      <c r="AD25" s="64" t="s">
        <v>167</v>
      </c>
      <c r="AH25" s="64" t="s">
        <v>168</v>
      </c>
      <c r="AI25" s="64" t="s">
        <v>169</v>
      </c>
      <c r="AJ25" s="64" t="s">
        <v>170</v>
      </c>
    </row>
    <row r="26" spans="1:42">
      <c r="B26" s="64" t="s">
        <v>171</v>
      </c>
      <c r="C26" s="64" t="s">
        <v>50</v>
      </c>
      <c r="E26" s="64" t="s">
        <v>172</v>
      </c>
      <c r="K26" s="64" t="s">
        <v>173</v>
      </c>
      <c r="L26" s="64" t="s">
        <v>174</v>
      </c>
      <c r="O26" s="64" t="s">
        <v>175</v>
      </c>
      <c r="Q26" s="64" t="s">
        <v>176</v>
      </c>
      <c r="R26" s="64" t="s">
        <v>177</v>
      </c>
      <c r="S26" s="64" t="s">
        <v>178</v>
      </c>
      <c r="T26" s="64" t="s">
        <v>179</v>
      </c>
      <c r="U26" s="64" t="s">
        <v>78</v>
      </c>
      <c r="X26" s="64" t="s">
        <v>178</v>
      </c>
      <c r="Y26" s="64" t="s">
        <v>180</v>
      </c>
      <c r="Z26" s="64" t="s">
        <v>181</v>
      </c>
      <c r="AA26" s="64" t="s">
        <v>182</v>
      </c>
      <c r="AB26" s="64" t="s">
        <v>183</v>
      </c>
      <c r="AC26" s="64" t="s">
        <v>184</v>
      </c>
      <c r="AD26" s="64" t="s">
        <v>185</v>
      </c>
      <c r="AI26" s="64" t="s">
        <v>186</v>
      </c>
      <c r="AJ26" s="64" t="s">
        <v>187</v>
      </c>
    </row>
    <row r="28" spans="1:42">
      <c r="AC28" s="64" t="s">
        <v>188</v>
      </c>
      <c r="AD28" s="64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7F6D-8D59-4EC4-AF2A-B07E5F816D54}">
  <dimension ref="A1:E15"/>
  <sheetViews>
    <sheetView workbookViewId="0"/>
  </sheetViews>
  <sheetFormatPr defaultRowHeight="15"/>
  <sheetData>
    <row r="1" spans="1:5">
      <c r="A1" s="64" t="s">
        <v>193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97</v>
      </c>
    </row>
    <row r="4" spans="1:5">
      <c r="A4" s="64" t="s">
        <v>0</v>
      </c>
      <c r="B4" s="64" t="s">
        <v>6</v>
      </c>
      <c r="C4" s="64" t="s">
        <v>98</v>
      </c>
    </row>
    <row r="5" spans="1:5">
      <c r="A5" s="64" t="s">
        <v>0</v>
      </c>
      <c r="B5" s="64" t="s">
        <v>26</v>
      </c>
      <c r="C5" s="64" t="s">
        <v>99</v>
      </c>
      <c r="D5" s="64" t="s">
        <v>100</v>
      </c>
      <c r="E5" s="64" t="s">
        <v>45</v>
      </c>
    </row>
    <row r="8" spans="1:5">
      <c r="A8" s="64" t="s">
        <v>8</v>
      </c>
      <c r="C8" s="64" t="s">
        <v>101</v>
      </c>
    </row>
    <row r="9" spans="1:5">
      <c r="A9" s="64" t="s">
        <v>9</v>
      </c>
      <c r="C9" s="64" t="s">
        <v>102</v>
      </c>
    </row>
    <row r="10" spans="1:5">
      <c r="B10" s="64" t="s">
        <v>42</v>
      </c>
      <c r="C10" s="64" t="s">
        <v>103</v>
      </c>
    </row>
    <row r="11" spans="1:5">
      <c r="B11" s="64" t="s">
        <v>39</v>
      </c>
      <c r="C11" s="64" t="s">
        <v>103</v>
      </c>
    </row>
    <row r="12" spans="1:5">
      <c r="B12" s="64" t="s">
        <v>43</v>
      </c>
      <c r="C12" s="64" t="s">
        <v>104</v>
      </c>
    </row>
    <row r="13" spans="1:5">
      <c r="B13" s="64" t="s">
        <v>44</v>
      </c>
      <c r="C13" s="64" t="s">
        <v>105</v>
      </c>
      <c r="D13" s="64" t="s">
        <v>106</v>
      </c>
    </row>
    <row r="14" spans="1:5">
      <c r="D14" s="64" t="s">
        <v>107</v>
      </c>
    </row>
    <row r="15" spans="1:5">
      <c r="D15" s="6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2024-09-06T09:13:20Z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