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4\"/>
    </mc:Choice>
  </mc:AlternateContent>
  <xr:revisionPtr revIDLastSave="0" documentId="8_{14641636-D1E6-42DB-8B64-7D04D13F9E2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0" state="veryHidden" r:id="rId5"/>
    <sheet name="Sheet4" sheetId="151" state="veryHidden" r:id="rId6"/>
    <sheet name="Sheet5" sheetId="152" state="veryHidden" r:id="rId7"/>
    <sheet name="Sheet6" sheetId="153" state="veryHidden" r:id="rId8"/>
    <sheet name="Sheet7" sheetId="156" state="veryHidden" r:id="rId9"/>
    <sheet name="Sheet8" sheetId="157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1" i="2" l="1"/>
  <c r="AJ31" i="2"/>
  <c r="AI31" i="2"/>
  <c r="Z31" i="2"/>
  <c r="W31" i="2"/>
  <c r="U31" i="2"/>
  <c r="L31" i="2"/>
  <c r="K31" i="2"/>
  <c r="O31" i="2"/>
  <c r="AH31" i="2"/>
  <c r="AG31" i="2"/>
  <c r="S31" i="2"/>
  <c r="R31" i="2"/>
  <c r="Q31" i="2"/>
  <c r="E24" i="2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D24" i="2"/>
  <c r="AG24" i="2"/>
  <c r="AH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D25" i="2"/>
  <c r="AG25" i="2"/>
  <c r="AH25" i="2"/>
  <c r="AI25" i="2"/>
  <c r="AJ25" i="2"/>
  <c r="AK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D26" i="2"/>
  <c r="AG26" i="2"/>
  <c r="AH26" i="2"/>
  <c r="AI26" i="2"/>
  <c r="AJ26" i="2"/>
  <c r="AK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D27" i="2"/>
  <c r="AG27" i="2"/>
  <c r="AH27" i="2"/>
  <c r="AI27" i="2"/>
  <c r="AJ27" i="2"/>
  <c r="AK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D28" i="2"/>
  <c r="AG28" i="2"/>
  <c r="AH28" i="2"/>
  <c r="AL28" i="2"/>
  <c r="E29" i="2"/>
  <c r="M29" i="2"/>
  <c r="N29" i="2"/>
  <c r="W29" i="2" s="1"/>
  <c r="O29" i="2"/>
  <c r="Q29" i="2"/>
  <c r="R29" i="2"/>
  <c r="T29" i="2"/>
  <c r="U29" i="2"/>
  <c r="X29" i="2"/>
  <c r="Y29" i="2"/>
  <c r="Z29" i="2"/>
  <c r="AA29" i="2"/>
  <c r="AB29" i="2"/>
  <c r="AD29" i="2"/>
  <c r="AH29" i="2"/>
  <c r="AI29" i="2"/>
  <c r="E30" i="2"/>
  <c r="M30" i="2"/>
  <c r="N30" i="2"/>
  <c r="W30" i="2" s="1"/>
  <c r="O30" i="2"/>
  <c r="Q30" i="2"/>
  <c r="R30" i="2"/>
  <c r="T30" i="2"/>
  <c r="U30" i="2"/>
  <c r="X30" i="2"/>
  <c r="Y30" i="2"/>
  <c r="Z30" i="2"/>
  <c r="AA30" i="2"/>
  <c r="AB30" i="2"/>
  <c r="AH30" i="2"/>
  <c r="AI30" i="2"/>
  <c r="D5" i="1"/>
  <c r="B28" i="2"/>
  <c r="B27" i="2"/>
  <c r="B26" i="2"/>
  <c r="B25" i="2"/>
  <c r="E15" i="2"/>
  <c r="E13" i="2"/>
  <c r="H6" i="2"/>
  <c r="H5" i="2"/>
  <c r="H4" i="2"/>
  <c r="E2" i="2"/>
  <c r="D13" i="1"/>
  <c r="C13" i="1"/>
  <c r="E16" i="2" s="1"/>
  <c r="C12" i="1"/>
  <c r="C11" i="1"/>
  <c r="E14" i="2" s="1"/>
  <c r="C10" i="1"/>
  <c r="C5" i="1"/>
  <c r="E12" i="2" s="1"/>
  <c r="C4" i="1"/>
  <c r="C3" i="1"/>
  <c r="C9" i="1" s="1"/>
  <c r="E11" i="2" s="1"/>
  <c r="D6" i="2" l="1"/>
  <c r="D4" i="2"/>
  <c r="E4" i="2" s="1"/>
  <c r="D5" i="2"/>
  <c r="I6" i="2"/>
  <c r="I5" i="2"/>
  <c r="C8" i="1"/>
  <c r="E6" i="2" l="1"/>
  <c r="E5" i="2"/>
  <c r="B30" i="2"/>
  <c r="B24" i="2"/>
  <c r="B29" i="2" l="1"/>
</calcChain>
</file>

<file path=xl/sharedStrings.xml><?xml version="1.0" encoding="utf-8"?>
<sst xmlns="http://schemas.openxmlformats.org/spreadsheetml/2006/main" count="1019" uniqueCount="369">
  <si>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</si>
  <si>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</si>
  <si>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</si>
  <si>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</si>
  <si>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</si>
  <si>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</si>
  <si>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</si>
  <si>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</si>
  <si>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</si>
  <si>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</si>
  <si>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</si>
  <si>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</si>
  <si>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</si>
  <si>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</si>
  <si>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</si>
  <si>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</si>
  <si>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</si>
  <si>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</si>
  <si>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</si>
  <si>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</si>
  <si>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</si>
  <si>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</si>
  <si>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</si>
  <si>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</si>
  <si>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</si>
  <si>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</si>
  <si>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</si>
  <si>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</si>
  <si>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</si>
  <si>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</si>
  <si>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</si>
  <si>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</si>
  <si>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</si>
  <si>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</si>
  <si>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</si>
  <si>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</si>
  <si>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</si>
  <si>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</si>
  <si>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</si>
  <si>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</si>
  <si>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</si>
  <si>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</si>
  <si>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</si>
  <si>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</si>
  <si>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</si>
  <si>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</si>
  <si>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</si>
  <si>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</si>
  <si>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</si>
  <si>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</si>
  <si>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</si>
  <si>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</si>
  <si>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</si>
  <si>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</si>
  <si>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</si>
  <si>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</si>
  <si>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</si>
  <si>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</si>
  <si>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</si>
  <si>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</si>
  <si>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</si>
  <si>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</si>
  <si>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</si>
  <si>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</si>
  <si>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</si>
  <si>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</si>
  <si>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</si>
  <si>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</si>
  <si>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</si>
  <si>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</si>
  <si>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</si>
  <si>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</si>
  <si>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</si>
  <si>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</si>
  <si>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</si>
  <si>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</si>
  <si>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</si>
  <si>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</si>
  <si>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</si>
  <si>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</si>
  <si>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</si>
  <si>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</si>
  <si>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</si>
  <si>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</si>
  <si>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</si>
  <si>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</si>
  <si>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</si>
  <si>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</si>
  <si>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</si>
  <si>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</si>
  <si>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</si>
  <si>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</si>
  <si>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</si>
  <si>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</si>
  <si>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</si>
  <si>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</si>
  <si>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</si>
  <si>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</si>
  <si>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</si>
  <si>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</si>
  <si>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</si>
  <si>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</si>
  <si>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</si>
  <si>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</si>
  <si>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</si>
  <si>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</si>
  <si>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</si>
  <si>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</si>
  <si>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</si>
  <si>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</si>
  <si>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</si>
  <si>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</si>
  <si>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</si>
  <si>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</si>
  <si>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</si>
  <si>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</si>
  <si>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</si>
  <si>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</si>
  <si>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</si>
  <si>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</si>
  <si>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</si>
  <si>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</si>
  <si>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</si>
  <si>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</si>
  <si>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</si>
  <si>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</si>
  <si>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</si>
  <si>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</si>
  <si>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</si>
  <si>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</si>
  <si>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</si>
  <si>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</si>
  <si>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</si>
  <si>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</si>
  <si>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</si>
  <si>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=SUM(N24-T24)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</si>
  <si>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</si>
  <si>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</si>
  <si>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</si>
  <si>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</si>
  <si>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</si>
  <si>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</si>
  <si>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</si>
  <si>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</si>
  <si>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</si>
  <si>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</si>
  <si>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</si>
  <si>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</si>
  <si>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</si>
  <si>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</si>
  <si>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</si>
  <si>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</si>
  <si>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</si>
  <si>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</si>
  <si>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</si>
  <si>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</si>
  <si>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</si>
  <si>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</si>
  <si>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</si>
  <si>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</si>
  <si>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</si>
  <si>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</si>
  <si>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</si>
  <si>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</si>
  <si>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</si>
  <si>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</si>
  <si>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</si>
  <si>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</si>
  <si>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</si>
  <si>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</si>
  <si>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</si>
  <si>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</si>
  <si>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</si>
  <si>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</si>
  <si>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</si>
  <si>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</si>
  <si>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</si>
  <si>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</si>
  <si>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</si>
  <si>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</si>
  <si>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</si>
  <si>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</si>
  <si>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</si>
  <si>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</si>
  <si>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</si>
  <si>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</si>
  <si>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</si>
  <si>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</si>
  <si>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</si>
  <si>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</si>
  <si>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</si>
  <si>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</si>
  <si>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</si>
  <si>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</si>
  <si>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</si>
  <si>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</si>
  <si>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</si>
  <si>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</si>
  <si>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</si>
  <si>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</si>
  <si>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</si>
  <si>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</si>
  <si>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</si>
  <si>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="01/08/2024"</t>
  </si>
  <si>
    <t>="31/08/2024"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</si>
  <si>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</si>
  <si>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</si>
  <si>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</si>
  <si>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</si>
  <si>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</si>
  <si>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</si>
  <si>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</si>
  <si>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</si>
  <si>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</si>
  <si>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</si>
  <si>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</si>
  <si>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</si>
  <si>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</si>
  <si>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</si>
  <si>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</si>
  <si>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</si>
  <si>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</si>
  <si>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</si>
  <si>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</si>
  <si>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</si>
  <si>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</si>
  <si>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</si>
  <si>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="""UICACS"","""",""SQL="",""2=DOCNUM"",""33036126"",""14=CUSTREF"",""9451013614"",""14=U_CUSTREF"",""9451013614"",""15=DOCDATE"",""6/8/2024"",""15=TAXDATE"",""6/8/2024"",""14=CARDCODE"",""CA0216-SGD"",""14=CARDNAME"",""AGENCY FOR INTEGRATED CARE PTE. LTD."",""14=ITEMCODE"",""MS359-07102GLP"","""&amp;"14=ITEMNAME"",""MS SQL CAL 2022 SLNG USER CAL"",""10=QUANTITY"",""6.000000"",""14=U_PONO"",""951757"",""15=U_PODATE"",""2/8/2024"",""10=U_TLINTCOS"",""0.000000"",""2=SLPCODE"",""132"",""14=SLPNAME"",""E0001-CS"",""14=MEMO"",""WENDY KUM CHIOU SZE"",""14=CONTACTNAME"",""DORIS WONG ( AP DIRE"&amp;"CT)"",""10=LINETOTAL"",""1253.280000"",""14=U_ENR"","""",""14=U_MSENR"",""S7138270"",""14=U_MSPCN"",""A807846F"",""14=ADDRESS2"",""LEW JEE HENG_x000D_AGENCY FOR INTEGRATED CARE PTE. LTD. 5 MAXWELL ROAD, TOWER BLOCK, MND COMPLEX, SINGAPORE 069111_x000D_LEW JEE HENG_x000D_TEL: 81283856_x000D_FAX: _x000D_EM"&amp;"AIL:"""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</si>
  <si>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</si>
  <si>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</si>
  <si>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</si>
  <si>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</si>
  <si>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</si>
  <si>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</si>
  <si>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</si>
  <si>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</si>
  <si>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</si>
  <si>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</si>
  <si>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</si>
  <si>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</si>
  <si>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</si>
  <si>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</si>
  <si>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</si>
  <si>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</si>
  <si>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</si>
  <si>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</si>
  <si>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</si>
  <si>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</si>
  <si>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</si>
  <si>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</si>
  <si>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="""UICACS"","""",""SQL="",""2=DOCNUM"",""33036126"",""14=CUSTREF"",""9451013614"",""14=U_CUSTREF"",""9451013614"",""15=DOCDATE"",""6/8/2024"",""15=TAXDATE"",""6/8/2024"",""14=CARDCODE"",""CA0216-SGD"",""14=CARDNAME"",""AGENCY FOR INTEGRATED CARE PTE. LTD."",""14=ITEMCODE"",""MS228-11680GLP"","""&amp;"14=ITEMNAME"",""MS SQL SERVER STANDARD 2022 SLNG"",""10=QUANTITY"",""1.000000"",""14=U_PONO"",""951757"",""15=U_PODATE"",""2/8/2024"",""10=U_TLINTCOS"",""0.000000"",""2=SLPCODE"",""132"",""14=SLPNAME"",""E0001-CS"",""14=MEMO"",""WENDY KUM CHIOU SZE"",""14=CONTACTNAME"",""DORIS WONG ( AP D"&amp;"IRECT)"",""10=LINETOTAL"",""899.710000"",""14=U_ENR"","""",""14=U_MSENR"",""S7138270"",""14=U_MSPCN"",""A807846F"",""14=ADDRESS2"",""LEW JEE HENG_x000D_AGENCY FOR INTEGRATED CARE PTE. LTD. 5 MAXWELL ROAD, TOWER BLOCK, MND COMPLEX, SINGAPORE 069111_x000D_LEW JEE HENG_x000D_TEL: 81283856_x000D_FAX: _x000D_"&amp;"EMAIL:"""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</si>
  <si>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</si>
  <si>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</si>
  <si>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</si>
  <si>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</si>
  <si>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</si>
  <si>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</si>
  <si>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</si>
  <si>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</si>
  <si>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</si>
  <si>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</si>
  <si>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</si>
  <si>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</si>
  <si>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</si>
  <si>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</si>
  <si>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</si>
  <si>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</si>
  <si>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</si>
  <si>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</si>
  <si>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</si>
  <si>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</si>
  <si>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</si>
  <si>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</si>
  <si>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="""UICACS"","""",""SQL="",""2=DOCNUM"",""33036131"",""14=CUSTREF"",""7100000034"",""14=U_CUSTREF"",""7100000034"",""15=DOCDATE"",""6/8/2024"",""15=TAXDATE"",""6/8/2024"",""14=CARDCODE"",""CI0099-SGD"",""14=CARDNAME"",""SYNAPXE PTE. LTD."",""14=ITEMCODE"",""MS7NQ-01782GLP"",""14=ITEMNAME"",""MS SQ"&amp;"L SERVER STANDARD CORE 2022 SLNG 2L"",""10=QUANTITY"",""2.000000"",""14=U_PONO"",""951787"",""15=U_PODATE"",""5/8/2024"",""10=U_TLINTCOS"",""0.000000"",""2=SLPCODE"",""132"",""14=SLPNAME"",""E0001-CS"",""14=MEMO"",""WENDY KUM CHIOU SZE"",""14=CONTACTNAME"",""E-INVOICE(AP DIRECT)"",""10=LI"&amp;"NETOTAL"",""7179.100000"",""14=U_ENR"","""",""14=U_MSENR"",""S7138270"",""14=U_MSPCN"",""AD5A91AA"",""14=ADDRESS2"",""YANG YIDING_x000D_SYNAPXE PTE LTD 1 NORTH BUNONA VISTA LINK, #05-01 ELEMENTUM SINGAPORE 139691_x000D_YANG YIDING_x000D_TEL: _x000D_FAX: _x000D_EMAIL: yang.yiding@synapxe.sg"""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</si>
  <si>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</si>
  <si>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</si>
  <si>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</si>
  <si>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</si>
  <si>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</si>
  <si>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</si>
  <si>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</si>
  <si>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</si>
  <si>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</si>
  <si>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</si>
  <si>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</si>
  <si>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</si>
  <si>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</si>
  <si>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</si>
  <si>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</si>
  <si>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</si>
  <si>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</si>
  <si>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</si>
  <si>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</si>
  <si>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</si>
  <si>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</si>
  <si>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</si>
  <si>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</si>
  <si>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</si>
  <si>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</si>
  <si>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="""UICACS"","""",""SQL="",""2=DOCNUM"",""33036276"",""14=CUSTREF"",""7100000039"",""14=U_CUSTREF"",""7100000039"",""15=DOCDATE"",""23/8/2024"",""15=TAXDATE"",""23/8/2024"",""14=CARDCODE"",""CI0099-SGD"",""14=CARDNAME"",""SYNAPXE PTE. LTD."",""14=ITEMCODE"",""MS77D-00110GLP"",""14=ITEMNAME"",""MS "&amp;"VSPROwMSDN ALNG LICSAPk MVL"",""10=QUANTITY"",""4.000000"",""14=U_PONO"",""952101"",""15=U_PODATE"",""22/8/2024"",""10=U_TLINTCOS"",""0.000000"",""2=SLPCODE"",""132"",""14=SLPNAME"",""E0001-CS"",""14=MEMO"",""WENDY KUM CHIOU SZE"",""14=CONTACTNAME"",""E-INVOICE(AP DIRECT)"",""10=LINETOTAL"&amp;""",""5559.160000"",""14=U_ENR"","""",""14=U_MSENR"",""S7138270"",""14=U_MSPCN"",""AD5A91AA"",""14=ADDRESS2"",""GLENN FOO CHAE SIONG_x000D_SYNAPXE PTE. LTD. 1 NORTH BUONA VISTA LINK #05-01 ELEMENTUM SINGAPORE 139691_x000D_GLENN FOO_x000D_TEL: _x000D_FAX: _x000D_EMAIL: glenn.foo.chae.siong@synapxe.sg"""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</si>
  <si>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</si>
  <si>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</si>
  <si>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</si>
  <si>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</si>
  <si>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</si>
  <si>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</si>
  <si>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</si>
  <si>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</si>
  <si>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</si>
  <si>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</si>
  <si>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=IFERROR(NF($E28,"U_CustRef"),"-")</t>
  </si>
  <si>
    <t>=IFERROR(NF($E28,"DocDate"),"-")</t>
  </si>
  <si>
    <t>=SUM(N28-T28)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</si>
  <si>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</si>
  <si>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</si>
  <si>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</si>
  <si>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</si>
  <si>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</si>
  <si>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</si>
  <si>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</si>
  <si>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</si>
  <si>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</si>
  <si>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</si>
  <si>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</si>
  <si>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</si>
  <si>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</si>
  <si>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</si>
  <si>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</si>
  <si>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</si>
  <si>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</si>
  <si>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</si>
  <si>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</si>
  <si>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=IFERROR(NF($E29,"U_CUSTREF"),"-")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</si>
  <si>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</si>
  <si>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</si>
  <si>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</si>
  <si>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</si>
  <si>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</si>
  <si>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</si>
  <si>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=IFERROR(NF($E29,"ADDRESS2"),"-")</t>
  </si>
  <si>
    <t>=IFERROR(NF($E29,"U_PODATE"),"-")</t>
  </si>
  <si>
    <t>=IFERROR(NF($E29,"U_PONO"),"-")</t>
  </si>
  <si>
    <t>=IF(M30="","Hide","Show")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</si>
  <si>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</si>
  <si>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</si>
  <si>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</si>
  <si>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</si>
  <si>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</si>
  <si>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=IFERROR(NF($E30,"ITEMCODE"),"-")</t>
  </si>
  <si>
    <t>=IFERROR(NF($E30,"U_CUSTREF"),"-")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</si>
  <si>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</si>
  <si>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</si>
  <si>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</si>
  <si>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</si>
  <si>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</si>
  <si>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</si>
  <si>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=IFERROR(NF($E30,"U_PODATE"),"-")</t>
  </si>
  <si>
    <t>=IFERROR(NF($E30,"U_PONO"),"-")</t>
  </si>
  <si>
    <t>=SUBTOTAL(9,AO24:AO31)</t>
  </si>
  <si>
    <t>=SUBTOTAL(9,AP24:AP31)</t>
  </si>
  <si>
    <t>SA RENEWAL</t>
  </si>
  <si>
    <t>01.08.2024</t>
  </si>
  <si>
    <t>30.06.2027</t>
  </si>
  <si>
    <t>PO RECEIVED MAR 2024. RENEWAL TO LOAD IN AUG 2024</t>
  </si>
  <si>
    <t>LICENSE WITH SA</t>
  </si>
  <si>
    <t>887517B0</t>
  </si>
  <si>
    <t>MAH FEI PERN</t>
  </si>
  <si>
    <t>ADVANCED CELL THERAPY AND RESEARCH INSTITUTE, SINGAPORE c/o CONSORTIUM FOR CLINICAL RESEARCH AND  INNOVATION, #06-01 SINGAPORE 139234</t>
  </si>
  <si>
    <t>PERPETUAL 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</si>
</sst>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0" fontId="8" fillId="0" borderId="0" xfId="1" applyFont="1" applyAlignment="1">
      <alignment horizontal="center" vertical="top"/>
    </xf>
    <xf numFmtId="0" fontId="15" fillId="0" borderId="0" xfId="0" applyFont="1"/>
    <xf numFmtId="166" fontId="15" fillId="0" borderId="0" xfId="0" applyNumberFormat="1" applyFont="1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4" fillId="0" borderId="0" xfId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166" fontId="15" fillId="0" borderId="0" xfId="0" applyNumberFormat="1" applyFont="1" applyAlignment="1">
      <alignment horizontal="left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188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"01/08/2024"</f>
        <v>01/08/2024</v>
      </c>
    </row>
    <row r="4" spans="1:7">
      <c r="A4" s="1" t="s">
        <v>0</v>
      </c>
      <c r="B4" s="4" t="s">
        <v>6</v>
      </c>
      <c r="C4" s="5" t="str">
        <f>"31/08/2024"</f>
        <v>31/08/2024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01/Aug/2024..31/Aug/2024</v>
      </c>
    </row>
    <row r="9" spans="1:7">
      <c r="A9" s="1" t="s">
        <v>9</v>
      </c>
      <c r="C9" s="3" t="str">
        <f>TEXT($C$3,"yyyyMMdd") &amp; ".." &amp; TEXT($C$4,"yyyyMMdd")</f>
        <v>20240801..20240831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740A-9E76-44AC-8416-A78D06C83B46}">
  <dimension ref="A1:AV32"/>
  <sheetViews>
    <sheetView workbookViewId="0"/>
  </sheetViews>
  <sheetFormatPr defaultRowHeight="15"/>
  <sheetData>
    <row r="1" spans="1:48">
      <c r="A1" s="64" t="s">
        <v>201</v>
      </c>
      <c r="B1" s="64" t="s">
        <v>46</v>
      </c>
      <c r="C1" s="64" t="s">
        <v>7</v>
      </c>
      <c r="D1" s="64" t="s">
        <v>7</v>
      </c>
      <c r="E1" s="64" t="s">
        <v>7</v>
      </c>
      <c r="F1" s="64" t="s">
        <v>7</v>
      </c>
      <c r="G1" s="64" t="s">
        <v>7</v>
      </c>
      <c r="H1" s="64" t="s">
        <v>7</v>
      </c>
      <c r="I1" s="64" t="s">
        <v>7</v>
      </c>
      <c r="J1" s="64" t="s">
        <v>53</v>
      </c>
      <c r="M1" s="64" t="s">
        <v>18</v>
      </c>
      <c r="N1" s="64" t="s">
        <v>18</v>
      </c>
      <c r="O1" s="64" t="s">
        <v>18</v>
      </c>
      <c r="Q1" s="64" t="s">
        <v>18</v>
      </c>
      <c r="R1" s="64" t="s">
        <v>18</v>
      </c>
      <c r="T1" s="64" t="s">
        <v>18</v>
      </c>
      <c r="U1" s="64" t="s">
        <v>18</v>
      </c>
      <c r="V1" s="64" t="s">
        <v>18</v>
      </c>
      <c r="X1" s="64" t="s">
        <v>7</v>
      </c>
      <c r="Y1" s="64" t="s">
        <v>7</v>
      </c>
      <c r="Z1" s="64" t="s">
        <v>18</v>
      </c>
      <c r="AA1" s="64" t="s">
        <v>18</v>
      </c>
      <c r="AB1" s="64" t="s">
        <v>18</v>
      </c>
      <c r="AL1" s="64" t="s">
        <v>18</v>
      </c>
      <c r="AM1" s="64" t="s">
        <v>18</v>
      </c>
      <c r="AU1" s="64" t="s">
        <v>7</v>
      </c>
      <c r="AV1" s="64" t="s">
        <v>7</v>
      </c>
    </row>
    <row r="2" spans="1:48">
      <c r="A2" s="64" t="s">
        <v>7</v>
      </c>
      <c r="D2" s="64" t="s">
        <v>19</v>
      </c>
      <c r="E2" s="64" t="s">
        <v>105</v>
      </c>
    </row>
    <row r="3" spans="1:48">
      <c r="A3" s="64" t="s">
        <v>7</v>
      </c>
      <c r="D3" s="64" t="s">
        <v>22</v>
      </c>
      <c r="E3" s="64" t="s">
        <v>20</v>
      </c>
      <c r="F3" s="64" t="s">
        <v>21</v>
      </c>
      <c r="G3" s="64" t="s">
        <v>23</v>
      </c>
      <c r="H3" s="64" t="s">
        <v>47</v>
      </c>
      <c r="I3" s="64" t="s">
        <v>24</v>
      </c>
    </row>
    <row r="4" spans="1:48">
      <c r="A4" s="64" t="s">
        <v>7</v>
      </c>
      <c r="C4" s="64" t="s">
        <v>11</v>
      </c>
      <c r="D4" s="64" t="s">
        <v>106</v>
      </c>
      <c r="E4" s="64" t="s">
        <v>107</v>
      </c>
      <c r="F4" s="64" t="s">
        <v>51</v>
      </c>
      <c r="G4" s="64" t="s">
        <v>25</v>
      </c>
      <c r="H4" s="64" t="s">
        <v>108</v>
      </c>
    </row>
    <row r="5" spans="1:48">
      <c r="A5" s="64" t="s">
        <v>7</v>
      </c>
      <c r="C5" s="64" t="s">
        <v>10</v>
      </c>
      <c r="D5" s="64" t="s">
        <v>109</v>
      </c>
      <c r="E5" s="64" t="s">
        <v>110</v>
      </c>
      <c r="F5" s="64" t="s">
        <v>52</v>
      </c>
      <c r="G5" s="64" t="s">
        <v>25</v>
      </c>
      <c r="H5" s="64" t="s">
        <v>108</v>
      </c>
      <c r="I5" s="64" t="s">
        <v>111</v>
      </c>
    </row>
    <row r="6" spans="1:48">
      <c r="A6" s="64" t="s">
        <v>7</v>
      </c>
      <c r="C6" s="64" t="s">
        <v>41</v>
      </c>
      <c r="D6" s="64" t="s">
        <v>112</v>
      </c>
      <c r="E6" s="64" t="s">
        <v>113</v>
      </c>
      <c r="F6" s="64" t="s">
        <v>52</v>
      </c>
      <c r="G6" s="64" t="s">
        <v>25</v>
      </c>
      <c r="H6" s="64" t="s">
        <v>108</v>
      </c>
      <c r="I6" s="64" t="s">
        <v>114</v>
      </c>
    </row>
    <row r="7" spans="1:48">
      <c r="A7" s="64" t="s">
        <v>7</v>
      </c>
    </row>
    <row r="8" spans="1:48">
      <c r="A8" s="64" t="s">
        <v>7</v>
      </c>
    </row>
    <row r="9" spans="1:48">
      <c r="A9" s="64" t="s">
        <v>7</v>
      </c>
    </row>
    <row r="10" spans="1:48">
      <c r="A10" s="64" t="s">
        <v>7</v>
      </c>
    </row>
    <row r="11" spans="1:48">
      <c r="A11" s="64" t="s">
        <v>7</v>
      </c>
      <c r="C11" s="64" t="s">
        <v>27</v>
      </c>
      <c r="E11" s="64" t="s">
        <v>115</v>
      </c>
    </row>
    <row r="12" spans="1:48">
      <c r="A12" s="64" t="s">
        <v>7</v>
      </c>
      <c r="C12" s="64" t="s">
        <v>28</v>
      </c>
      <c r="E12" s="64" t="s">
        <v>116</v>
      </c>
    </row>
    <row r="13" spans="1:48">
      <c r="A13" s="64" t="s">
        <v>7</v>
      </c>
      <c r="C13" s="64" t="s">
        <v>42</v>
      </c>
      <c r="E13" s="64" t="s">
        <v>117</v>
      </c>
    </row>
    <row r="14" spans="1:48">
      <c r="A14" s="64" t="s">
        <v>7</v>
      </c>
      <c r="C14" s="64" t="s">
        <v>39</v>
      </c>
      <c r="E14" s="64" t="s">
        <v>118</v>
      </c>
    </row>
    <row r="15" spans="1:48">
      <c r="A15" s="64" t="s">
        <v>7</v>
      </c>
      <c r="C15" s="64" t="s">
        <v>43</v>
      </c>
      <c r="E15" s="64" t="s">
        <v>119</v>
      </c>
    </row>
    <row r="16" spans="1:48">
      <c r="A16" s="64" t="s">
        <v>7</v>
      </c>
      <c r="C16" s="64" t="s">
        <v>44</v>
      </c>
      <c r="E16" s="64" t="s">
        <v>120</v>
      </c>
    </row>
    <row r="17" spans="1:42">
      <c r="A17" s="64" t="s">
        <v>7</v>
      </c>
    </row>
    <row r="18" spans="1:42">
      <c r="A18" s="64" t="s">
        <v>7</v>
      </c>
    </row>
    <row r="21" spans="1:42">
      <c r="M21" s="64" t="s">
        <v>76</v>
      </c>
    </row>
    <row r="23" spans="1:42">
      <c r="E23" s="64" t="s">
        <v>29</v>
      </c>
      <c r="K23" s="64" t="s">
        <v>77</v>
      </c>
      <c r="L23" s="64" t="s">
        <v>78</v>
      </c>
      <c r="M23" s="64" t="s">
        <v>14</v>
      </c>
      <c r="N23" s="64" t="s">
        <v>16</v>
      </c>
      <c r="O23" s="64" t="s">
        <v>30</v>
      </c>
      <c r="P23" s="64" t="s">
        <v>79</v>
      </c>
      <c r="Q23" s="64" t="s">
        <v>31</v>
      </c>
      <c r="R23" s="64" t="s">
        <v>38</v>
      </c>
      <c r="S23" s="64" t="s">
        <v>15</v>
      </c>
      <c r="T23" s="64" t="s">
        <v>80</v>
      </c>
      <c r="U23" s="64" t="s">
        <v>34</v>
      </c>
      <c r="V23" s="64" t="s">
        <v>81</v>
      </c>
      <c r="W23" s="64" t="s">
        <v>82</v>
      </c>
      <c r="X23" s="64" t="s">
        <v>36</v>
      </c>
      <c r="Y23" s="64" t="s">
        <v>12</v>
      </c>
      <c r="Z23" s="64" t="s">
        <v>32</v>
      </c>
      <c r="AA23" s="64" t="s">
        <v>13</v>
      </c>
      <c r="AB23" s="64" t="s">
        <v>37</v>
      </c>
      <c r="AC23" s="64" t="s">
        <v>57</v>
      </c>
      <c r="AD23" s="64" t="s">
        <v>58</v>
      </c>
      <c r="AE23" s="64" t="s">
        <v>83</v>
      </c>
      <c r="AF23" s="64" t="s">
        <v>84</v>
      </c>
      <c r="AG23" s="64" t="s">
        <v>85</v>
      </c>
      <c r="AH23" s="64" t="s">
        <v>86</v>
      </c>
      <c r="AI23" s="64" t="s">
        <v>87</v>
      </c>
      <c r="AJ23" s="64" t="s">
        <v>94</v>
      </c>
      <c r="AK23" s="64" t="s">
        <v>88</v>
      </c>
      <c r="AL23" s="64" t="s">
        <v>89</v>
      </c>
      <c r="AM23" s="64" t="s">
        <v>90</v>
      </c>
      <c r="AN23" s="64" t="s">
        <v>91</v>
      </c>
      <c r="AO23" s="64" t="s">
        <v>92</v>
      </c>
      <c r="AP23" s="64" t="s">
        <v>93</v>
      </c>
    </row>
    <row r="24" spans="1:42">
      <c r="B24" s="64" t="s">
        <v>121</v>
      </c>
      <c r="C24" s="64" t="s">
        <v>48</v>
      </c>
      <c r="E24" s="64" t="s">
        <v>122</v>
      </c>
      <c r="K24" s="64" t="s">
        <v>123</v>
      </c>
      <c r="L24" s="64" t="s">
        <v>124</v>
      </c>
      <c r="M24" s="64" t="s">
        <v>205</v>
      </c>
      <c r="N24" s="64" t="s">
        <v>206</v>
      </c>
      <c r="O24" s="64" t="s">
        <v>207</v>
      </c>
      <c r="P24" s="64" t="s">
        <v>208</v>
      </c>
      <c r="Q24" s="64" t="s">
        <v>209</v>
      </c>
      <c r="R24" s="64" t="s">
        <v>210</v>
      </c>
      <c r="S24" s="64" t="s">
        <v>211</v>
      </c>
      <c r="T24" s="64" t="s">
        <v>212</v>
      </c>
      <c r="U24" s="64" t="s">
        <v>213</v>
      </c>
      <c r="V24" s="64" t="s">
        <v>214</v>
      </c>
      <c r="W24" s="64" t="s">
        <v>135</v>
      </c>
      <c r="X24" s="64" t="s">
        <v>215</v>
      </c>
      <c r="Y24" s="64" t="s">
        <v>216</v>
      </c>
      <c r="Z24" s="64" t="s">
        <v>217</v>
      </c>
      <c r="AA24" s="64" t="s">
        <v>218</v>
      </c>
      <c r="AB24" s="64" t="s">
        <v>219</v>
      </c>
      <c r="AC24" s="64" t="s">
        <v>141</v>
      </c>
      <c r="AD24" s="64" t="s">
        <v>220</v>
      </c>
      <c r="AE24" s="64" t="s">
        <v>221</v>
      </c>
      <c r="AF24" s="64" t="s">
        <v>220</v>
      </c>
      <c r="AG24" s="64" t="s">
        <v>95</v>
      </c>
      <c r="AH24" s="64" t="s">
        <v>222</v>
      </c>
      <c r="AJ24" s="64" t="s">
        <v>96</v>
      </c>
      <c r="AK24" s="64" t="s">
        <v>215</v>
      </c>
      <c r="AL24" s="64" t="s">
        <v>216</v>
      </c>
      <c r="AM24" s="64" t="s">
        <v>223</v>
      </c>
      <c r="AN24" s="64" t="s">
        <v>224</v>
      </c>
      <c r="AO24" s="64" t="s">
        <v>225</v>
      </c>
      <c r="AP24" s="64" t="s">
        <v>226</v>
      </c>
    </row>
    <row r="25" spans="1:42">
      <c r="A25" s="64" t="s">
        <v>187</v>
      </c>
      <c r="B25" s="64" t="s">
        <v>149</v>
      </c>
      <c r="C25" s="64" t="s">
        <v>48</v>
      </c>
      <c r="E25" s="64" t="s">
        <v>227</v>
      </c>
      <c r="K25" s="64" t="s">
        <v>191</v>
      </c>
      <c r="L25" s="64" t="s">
        <v>192</v>
      </c>
      <c r="M25" s="64" t="s">
        <v>228</v>
      </c>
      <c r="N25" s="64" t="s">
        <v>229</v>
      </c>
      <c r="O25" s="64" t="s">
        <v>230</v>
      </c>
      <c r="P25" s="64" t="s">
        <v>231</v>
      </c>
      <c r="Q25" s="64" t="s">
        <v>232</v>
      </c>
      <c r="R25" s="64" t="s">
        <v>233</v>
      </c>
      <c r="S25" s="64" t="s">
        <v>234</v>
      </c>
      <c r="T25" s="64" t="s">
        <v>235</v>
      </c>
      <c r="U25" s="64" t="s">
        <v>236</v>
      </c>
      <c r="V25" s="64" t="s">
        <v>237</v>
      </c>
      <c r="W25" s="64" t="s">
        <v>193</v>
      </c>
      <c r="X25" s="64" t="s">
        <v>238</v>
      </c>
      <c r="Y25" s="64" t="s">
        <v>239</v>
      </c>
      <c r="Z25" s="64" t="s">
        <v>240</v>
      </c>
      <c r="AA25" s="64" t="s">
        <v>241</v>
      </c>
      <c r="AB25" s="64" t="s">
        <v>242</v>
      </c>
      <c r="AC25" s="64" t="s">
        <v>162</v>
      </c>
      <c r="AD25" s="64" t="s">
        <v>243</v>
      </c>
      <c r="AE25" s="64" t="s">
        <v>244</v>
      </c>
      <c r="AF25" s="64" t="s">
        <v>243</v>
      </c>
      <c r="AG25" s="64" t="s">
        <v>95</v>
      </c>
      <c r="AH25" s="64" t="s">
        <v>245</v>
      </c>
      <c r="AJ25" s="64" t="s">
        <v>96</v>
      </c>
      <c r="AK25" s="64" t="s">
        <v>238</v>
      </c>
      <c r="AL25" s="64" t="s">
        <v>239</v>
      </c>
      <c r="AM25" s="64" t="s">
        <v>246</v>
      </c>
      <c r="AN25" s="64" t="s">
        <v>247</v>
      </c>
      <c r="AO25" s="64" t="s">
        <v>248</v>
      </c>
      <c r="AP25" s="64" t="s">
        <v>249</v>
      </c>
    </row>
    <row r="26" spans="1:42">
      <c r="A26" s="64" t="s">
        <v>187</v>
      </c>
      <c r="B26" s="64" t="s">
        <v>167</v>
      </c>
      <c r="C26" s="64" t="s">
        <v>48</v>
      </c>
      <c r="E26" s="64" t="s">
        <v>250</v>
      </c>
      <c r="K26" s="64" t="s">
        <v>194</v>
      </c>
      <c r="L26" s="64" t="s">
        <v>195</v>
      </c>
      <c r="M26" s="64" t="s">
        <v>251</v>
      </c>
      <c r="N26" s="64" t="s">
        <v>252</v>
      </c>
      <c r="O26" s="64" t="s">
        <v>253</v>
      </c>
      <c r="P26" s="64" t="s">
        <v>254</v>
      </c>
      <c r="Q26" s="64" t="s">
        <v>255</v>
      </c>
      <c r="R26" s="64" t="s">
        <v>256</v>
      </c>
      <c r="S26" s="64" t="s">
        <v>257</v>
      </c>
      <c r="T26" s="64" t="s">
        <v>258</v>
      </c>
      <c r="U26" s="64" t="s">
        <v>259</v>
      </c>
      <c r="V26" s="64" t="s">
        <v>260</v>
      </c>
      <c r="W26" s="64" t="s">
        <v>196</v>
      </c>
      <c r="X26" s="64" t="s">
        <v>261</v>
      </c>
      <c r="Y26" s="64" t="s">
        <v>262</v>
      </c>
      <c r="Z26" s="64" t="s">
        <v>263</v>
      </c>
      <c r="AA26" s="64" t="s">
        <v>264</v>
      </c>
      <c r="AB26" s="64" t="s">
        <v>265</v>
      </c>
      <c r="AC26" s="64" t="s">
        <v>180</v>
      </c>
      <c r="AD26" s="64" t="s">
        <v>266</v>
      </c>
      <c r="AE26" s="64" t="s">
        <v>267</v>
      </c>
      <c r="AF26" s="64" t="s">
        <v>266</v>
      </c>
      <c r="AG26" s="64" t="s">
        <v>95</v>
      </c>
      <c r="AH26" s="64" t="s">
        <v>268</v>
      </c>
      <c r="AJ26" s="64" t="s">
        <v>96</v>
      </c>
      <c r="AK26" s="64" t="s">
        <v>261</v>
      </c>
      <c r="AL26" s="64" t="s">
        <v>262</v>
      </c>
      <c r="AM26" s="64" t="s">
        <v>269</v>
      </c>
      <c r="AN26" s="64" t="s">
        <v>270</v>
      </c>
      <c r="AO26" s="64" t="s">
        <v>271</v>
      </c>
      <c r="AP26" s="64" t="s">
        <v>272</v>
      </c>
    </row>
    <row r="27" spans="1:42">
      <c r="A27" s="64" t="s">
        <v>187</v>
      </c>
      <c r="B27" s="64" t="s">
        <v>197</v>
      </c>
      <c r="C27" s="64" t="s">
        <v>48</v>
      </c>
      <c r="E27" s="64" t="s">
        <v>273</v>
      </c>
      <c r="K27" s="64" t="s">
        <v>274</v>
      </c>
      <c r="L27" s="64" t="s">
        <v>275</v>
      </c>
      <c r="M27" s="64" t="s">
        <v>276</v>
      </c>
      <c r="N27" s="64" t="s">
        <v>277</v>
      </c>
      <c r="O27" s="64" t="s">
        <v>278</v>
      </c>
      <c r="P27" s="64" t="s">
        <v>279</v>
      </c>
      <c r="Q27" s="64" t="s">
        <v>280</v>
      </c>
      <c r="R27" s="64" t="s">
        <v>281</v>
      </c>
      <c r="S27" s="64" t="s">
        <v>282</v>
      </c>
      <c r="T27" s="64" t="s">
        <v>283</v>
      </c>
      <c r="U27" s="64" t="s">
        <v>284</v>
      </c>
      <c r="V27" s="64" t="s">
        <v>285</v>
      </c>
      <c r="W27" s="64" t="s">
        <v>286</v>
      </c>
      <c r="X27" s="64" t="s">
        <v>287</v>
      </c>
      <c r="Y27" s="64" t="s">
        <v>288</v>
      </c>
      <c r="Z27" s="64" t="s">
        <v>289</v>
      </c>
      <c r="AA27" s="64" t="s">
        <v>290</v>
      </c>
      <c r="AB27" s="64" t="s">
        <v>291</v>
      </c>
      <c r="AC27" s="64" t="s">
        <v>198</v>
      </c>
      <c r="AD27" s="64" t="s">
        <v>292</v>
      </c>
      <c r="AE27" s="64" t="s">
        <v>293</v>
      </c>
      <c r="AF27" s="64" t="s">
        <v>292</v>
      </c>
      <c r="AG27" s="64" t="s">
        <v>95</v>
      </c>
      <c r="AH27" s="64" t="s">
        <v>294</v>
      </c>
      <c r="AJ27" s="64" t="s">
        <v>96</v>
      </c>
      <c r="AK27" s="64" t="s">
        <v>287</v>
      </c>
      <c r="AL27" s="64" t="s">
        <v>288</v>
      </c>
      <c r="AM27" s="64" t="s">
        <v>295</v>
      </c>
      <c r="AN27" s="64" t="s">
        <v>296</v>
      </c>
      <c r="AO27" s="64" t="s">
        <v>297</v>
      </c>
      <c r="AP27" s="64" t="s">
        <v>298</v>
      </c>
    </row>
    <row r="28" spans="1:42">
      <c r="A28" s="64" t="s">
        <v>187</v>
      </c>
      <c r="B28" s="64" t="s">
        <v>199</v>
      </c>
      <c r="C28" s="64" t="s">
        <v>48</v>
      </c>
      <c r="E28" s="64" t="s">
        <v>299</v>
      </c>
      <c r="K28" s="64" t="s">
        <v>300</v>
      </c>
      <c r="L28" s="64" t="s">
        <v>301</v>
      </c>
      <c r="M28" s="64" t="s">
        <v>302</v>
      </c>
      <c r="N28" s="64" t="s">
        <v>303</v>
      </c>
      <c r="O28" s="64" t="s">
        <v>304</v>
      </c>
      <c r="P28" s="64" t="s">
        <v>305</v>
      </c>
      <c r="Q28" s="64" t="s">
        <v>306</v>
      </c>
      <c r="R28" s="64" t="s">
        <v>307</v>
      </c>
      <c r="S28" s="64" t="s">
        <v>308</v>
      </c>
      <c r="T28" s="64" t="s">
        <v>309</v>
      </c>
      <c r="U28" s="64" t="s">
        <v>310</v>
      </c>
      <c r="V28" s="64" t="s">
        <v>311</v>
      </c>
      <c r="W28" s="64" t="s">
        <v>312</v>
      </c>
      <c r="X28" s="64" t="s">
        <v>313</v>
      </c>
      <c r="Y28" s="64" t="s">
        <v>314</v>
      </c>
      <c r="Z28" s="64" t="s">
        <v>315</v>
      </c>
      <c r="AA28" s="64" t="s">
        <v>316</v>
      </c>
      <c r="AB28" s="64" t="s">
        <v>317</v>
      </c>
      <c r="AC28" s="64" t="s">
        <v>200</v>
      </c>
      <c r="AD28" s="64" t="s">
        <v>318</v>
      </c>
      <c r="AE28" s="64" t="s">
        <v>319</v>
      </c>
      <c r="AF28" s="64" t="s">
        <v>318</v>
      </c>
      <c r="AG28" s="64" t="s">
        <v>95</v>
      </c>
      <c r="AH28" s="64" t="s">
        <v>320</v>
      </c>
      <c r="AJ28" s="64" t="s">
        <v>96</v>
      </c>
      <c r="AK28" s="64" t="s">
        <v>313</v>
      </c>
      <c r="AL28" s="64" t="s">
        <v>314</v>
      </c>
      <c r="AM28" s="64" t="s">
        <v>321</v>
      </c>
      <c r="AN28" s="64" t="s">
        <v>322</v>
      </c>
      <c r="AO28" s="64" t="s">
        <v>323</v>
      </c>
      <c r="AP28" s="64" t="s">
        <v>324</v>
      </c>
    </row>
    <row r="29" spans="1:42">
      <c r="B29" s="64" t="s">
        <v>325</v>
      </c>
      <c r="C29" s="64" t="s">
        <v>49</v>
      </c>
      <c r="E29" s="64" t="s">
        <v>150</v>
      </c>
      <c r="M29" s="64" t="s">
        <v>326</v>
      </c>
      <c r="N29" s="64" t="s">
        <v>327</v>
      </c>
      <c r="O29" s="64" t="s">
        <v>328</v>
      </c>
      <c r="Q29" s="64" t="s">
        <v>329</v>
      </c>
      <c r="R29" s="64" t="s">
        <v>330</v>
      </c>
      <c r="T29" s="64" t="s">
        <v>331</v>
      </c>
      <c r="U29" s="64" t="s">
        <v>332</v>
      </c>
      <c r="X29" s="64" t="s">
        <v>331</v>
      </c>
      <c r="Y29" s="64" t="s">
        <v>333</v>
      </c>
      <c r="Z29" s="64" t="s">
        <v>334</v>
      </c>
      <c r="AA29" s="64" t="s">
        <v>335</v>
      </c>
      <c r="AB29" s="64" t="s">
        <v>336</v>
      </c>
      <c r="AC29" s="64" t="s">
        <v>337</v>
      </c>
      <c r="AD29" s="64" t="s">
        <v>338</v>
      </c>
      <c r="AH29" s="64" t="s">
        <v>339</v>
      </c>
      <c r="AL29" s="64" t="s">
        <v>340</v>
      </c>
      <c r="AM29" s="64" t="s">
        <v>341</v>
      </c>
    </row>
    <row r="30" spans="1:42">
      <c r="B30" s="64" t="s">
        <v>342</v>
      </c>
      <c r="C30" s="64" t="s">
        <v>50</v>
      </c>
      <c r="E30" s="64" t="s">
        <v>168</v>
      </c>
      <c r="M30" s="64" t="s">
        <v>343</v>
      </c>
      <c r="N30" s="64" t="s">
        <v>344</v>
      </c>
      <c r="O30" s="64" t="s">
        <v>345</v>
      </c>
      <c r="Q30" s="64" t="s">
        <v>346</v>
      </c>
      <c r="R30" s="64" t="s">
        <v>347</v>
      </c>
      <c r="T30" s="64" t="s">
        <v>348</v>
      </c>
      <c r="U30" s="64" t="s">
        <v>349</v>
      </c>
      <c r="X30" s="64" t="s">
        <v>348</v>
      </c>
      <c r="Y30" s="64" t="s">
        <v>350</v>
      </c>
      <c r="Z30" s="64" t="s">
        <v>351</v>
      </c>
      <c r="AA30" s="64" t="s">
        <v>352</v>
      </c>
      <c r="AB30" s="64" t="s">
        <v>353</v>
      </c>
      <c r="AC30" s="64" t="s">
        <v>354</v>
      </c>
      <c r="AD30" s="64" t="s">
        <v>355</v>
      </c>
      <c r="AL30" s="64" t="s">
        <v>356</v>
      </c>
      <c r="AM30" s="64" t="s">
        <v>357</v>
      </c>
    </row>
    <row r="32" spans="1:42">
      <c r="AC32" s="64" t="s">
        <v>358</v>
      </c>
      <c r="AD32" s="64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46"/>
  <sheetViews>
    <sheetView tabSelected="1" topLeftCell="K19" zoomScale="73" zoomScaleNormal="73" workbookViewId="0">
      <selection activeCell="AC19" sqref="AC1:AF104857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2" width="9.28515625" style="4" customWidth="1"/>
    <col min="13" max="13" width="11" style="4" bestFit="1" customWidth="1"/>
    <col min="14" max="14" width="17.28515625" style="21" customWidth="1"/>
    <col min="15" max="15" width="17.28515625" style="18" bestFit="1" customWidth="1"/>
    <col min="16" max="16" width="17.28515625" style="18" customWidth="1"/>
    <col min="17" max="17" width="11.85546875" style="4" bestFit="1" customWidth="1"/>
    <col min="18" max="18" width="19.140625" style="4" customWidth="1"/>
    <col min="19" max="19" width="14" style="44" customWidth="1"/>
    <col min="20" max="20" width="15.85546875" style="44" customWidth="1"/>
    <col min="21" max="21" width="15.140625" style="44" bestFit="1" customWidth="1"/>
    <col min="22" max="22" width="19.85546875" style="69" bestFit="1" customWidth="1"/>
    <col min="23" max="23" width="20.7109375" style="44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57" bestFit="1" customWidth="1"/>
    <col min="28" max="28" width="25.140625" style="4" bestFit="1" customWidth="1"/>
    <col min="29" max="29" width="11.28515625" style="21" customWidth="1"/>
    <col min="30" max="30" width="16.7109375" style="4" customWidth="1"/>
    <col min="31" max="31" width="3.5703125" style="4" customWidth="1"/>
    <col min="32" max="32" width="11.28515625" style="21" customWidth="1"/>
    <col min="33" max="33" width="14.42578125" style="4" customWidth="1"/>
    <col min="34" max="34" width="43" style="4" bestFit="1" customWidth="1"/>
    <col min="35" max="35" width="13.42578125" style="4" bestFit="1" customWidth="1"/>
    <col min="36" max="36" width="14.28515625" style="4" customWidth="1"/>
    <col min="37" max="37" width="21.42578125" style="35" customWidth="1"/>
    <col min="38" max="38" width="14.7109375" style="35" customWidth="1"/>
    <col min="39" max="42" width="9.28515625" style="4"/>
    <col min="43" max="44" width="9.28515625" style="4" hidden="1" customWidth="1"/>
    <col min="45" max="16384" width="9.28515625" style="4"/>
  </cols>
  <sheetData>
    <row r="1" spans="1:44" s="1" customFormat="1" hidden="1">
      <c r="A1" s="1" t="s">
        <v>190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3"/>
      <c r="T1" s="43" t="s">
        <v>18</v>
      </c>
      <c r="U1" s="43" t="s">
        <v>18</v>
      </c>
      <c r="V1" s="68" t="s">
        <v>18</v>
      </c>
      <c r="W1" s="43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K1" s="34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20240801..20240831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5" hidden="1">
      <c r="A17" s="1" t="s">
        <v>7</v>
      </c>
    </row>
    <row r="18" spans="1:45" s="23" customFormat="1" hidden="1">
      <c r="A18" s="23" t="s">
        <v>7</v>
      </c>
      <c r="I18" s="24"/>
      <c r="N18" s="25"/>
      <c r="O18" s="26"/>
      <c r="P18" s="26"/>
      <c r="S18" s="45"/>
      <c r="T18" s="45"/>
      <c r="U18" s="45"/>
      <c r="V18" s="70"/>
      <c r="W18" s="45"/>
      <c r="AA18" s="58"/>
      <c r="AC18" s="25"/>
      <c r="AF18" s="25"/>
      <c r="AK18" s="36"/>
      <c r="AL18" s="36"/>
    </row>
    <row r="20" spans="1:45" ht="15.75">
      <c r="M20" s="20"/>
      <c r="N20" s="20"/>
      <c r="O20" s="20"/>
      <c r="P20" s="20"/>
      <c r="Q20" s="20"/>
      <c r="R20" s="20"/>
      <c r="S20" s="46"/>
      <c r="T20" s="46"/>
      <c r="U20" s="46"/>
      <c r="V20" s="71"/>
      <c r="W20" s="46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5" s="39" customFormat="1" ht="18.75">
      <c r="A21" s="38"/>
      <c r="B21" s="38"/>
      <c r="I21" s="40"/>
      <c r="M21" s="65" t="s">
        <v>76</v>
      </c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42"/>
      <c r="AK21" s="41"/>
      <c r="AL21" s="41"/>
    </row>
    <row r="22" spans="1:45" ht="15.75">
      <c r="M22" s="20"/>
      <c r="N22" s="20"/>
      <c r="O22" s="20"/>
      <c r="P22" s="20"/>
      <c r="Q22" s="20"/>
      <c r="R22" s="20"/>
      <c r="S22" s="46"/>
      <c r="T22" s="46"/>
      <c r="U22" s="46"/>
      <c r="V22" s="71"/>
      <c r="W22" s="46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5" s="52" customFormat="1" ht="47.25">
      <c r="A23" s="51"/>
      <c r="B23" s="51"/>
      <c r="E23" s="53" t="s">
        <v>29</v>
      </c>
      <c r="I23" s="54"/>
      <c r="K23" s="47" t="s">
        <v>77</v>
      </c>
      <c r="L23" s="47" t="s">
        <v>78</v>
      </c>
      <c r="M23" s="47" t="s">
        <v>14</v>
      </c>
      <c r="N23" s="47" t="s">
        <v>16</v>
      </c>
      <c r="O23" s="55" t="s">
        <v>30</v>
      </c>
      <c r="P23" s="55" t="s">
        <v>79</v>
      </c>
      <c r="Q23" s="47" t="s">
        <v>31</v>
      </c>
      <c r="R23" s="56" t="s">
        <v>38</v>
      </c>
      <c r="S23" s="47" t="s">
        <v>15</v>
      </c>
      <c r="T23" s="47" t="s">
        <v>80</v>
      </c>
      <c r="U23" s="47" t="s">
        <v>34</v>
      </c>
      <c r="V23" s="56" t="s">
        <v>81</v>
      </c>
      <c r="W23" s="48" t="s">
        <v>82</v>
      </c>
      <c r="X23" s="60" t="s">
        <v>36</v>
      </c>
      <c r="Y23" s="60" t="s">
        <v>12</v>
      </c>
      <c r="Z23" s="56" t="s">
        <v>32</v>
      </c>
      <c r="AA23" s="47" t="s">
        <v>13</v>
      </c>
      <c r="AB23" s="56" t="s">
        <v>37</v>
      </c>
      <c r="AC23" s="47" t="s">
        <v>85</v>
      </c>
      <c r="AD23" s="56" t="s">
        <v>86</v>
      </c>
      <c r="AE23" s="56" t="s">
        <v>87</v>
      </c>
      <c r="AF23" s="62" t="s">
        <v>94</v>
      </c>
      <c r="AG23" s="62" t="s">
        <v>88</v>
      </c>
      <c r="AH23" s="62" t="s">
        <v>89</v>
      </c>
      <c r="AI23" s="62" t="s">
        <v>90</v>
      </c>
      <c r="AJ23" s="62" t="s">
        <v>91</v>
      </c>
      <c r="AK23" s="62" t="s">
        <v>92</v>
      </c>
      <c r="AL23" s="62" t="s">
        <v>93</v>
      </c>
    </row>
    <row r="24" spans="1:45">
      <c r="B24" s="1" t="str">
        <f>IF(M24="","Hide","Show")</f>
        <v>Show</v>
      </c>
      <c r="C24" s="4" t="s">
        <v>48</v>
      </c>
      <c r="E24" s="13" t="str">
        <f>"""UICACS"","""",""SQL="",""2=DOCNUM"",""33036124"",""14=CUSTREF"",""8000009491"",""14=U_CUSTREF"",""8000009491"",""15=DOCDATE"",""5/8/2024"",""15=TAXDATE"",""5/8/2024"",""14=CARDCODE"",""CI0099-SGD"",""14=CARDNAME"",""SYNAPXE PTE. LTD."",""14=ITEMCODE"",""MS9EA-00264GLP"",""14=ITEMNAME"",""MS WI"&amp;"N SERVER DC CORE SLNG SA 16L"",""10=QUANTITY"",""8.000000"",""14=U_PONO"",""949498/A/BB"",""15=U_PODATE"",""28/3/2024"",""10=U_TLINTCOS"",""0.000000"",""2=SLPCODE"",""132"",""14=SLPNAME"",""E0001-CS"",""14=MEMO"",""WENDY KUM CHIOU SZE"",""14=CONTACTNAME"",""E-INVOICE(AP DIRECT)"",""10=LIN"&amp;"ETOTAL"",""31568.640000"",""14=U_ENR"","""",""14=U_MSENR"",""S7138270"",""14=U_MSPCN"",""AD5A91AA"",""14=ADDRESS2"",""CALEB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caleb.lim@"&amp;"synapxe.sg"""</f>
        <v>"UICACS","","SQL=","2=DOCNUM","33036124","14=CUSTREF","8000009491","14=U_CUSTREF","8000009491","15=DOCDATE","5/8/2024","15=TAXDATE","5/8/2024","14=CARDCODE","CI0099-SGD","14=CARDNAME","SYNAPXE PTE. LTD.","14=ITEMCODE","MS9EA-00264GLP","14=ITEMNAME","MS WIN SERVER DC CORE SLNG SA 16L","10=QUANTITY","8.000000","14=U_PONO","949498/A/BB","15=U_PODATE","28/3/2024","10=U_TLINTCOS","0.000000","2=SLPCODE","132","14=SLPNAME","E0001-CS","14=MEMO","WENDY KUM CHIOU SZE","14=CONTACTNAME","E-INVOICE(AP DIRECT)","10=LINETOTAL","31568.640000","14=U_ENR","","14=U_MSENR","S7138270","14=U_MSPCN","AD5A91AA","14=ADDRESS2","CALEB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24" s="4">
        <f>MONTH(N24)</f>
        <v>8</v>
      </c>
      <c r="L24" s="4">
        <f>YEAR(N24)</f>
        <v>2024</v>
      </c>
      <c r="M24" s="4">
        <v>33036124</v>
      </c>
      <c r="N24" s="37">
        <v>45509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49" t="str">
        <f>"8000009491"</f>
        <v>8000009491</v>
      </c>
      <c r="T24" s="49">
        <v>45379</v>
      </c>
      <c r="U24" s="49" t="str">
        <f>"8000009491"</f>
        <v>8000009491</v>
      </c>
      <c r="V24" s="72">
        <v>45509</v>
      </c>
      <c r="W24" s="50">
        <f>SUM(N24-T24)</f>
        <v>130</v>
      </c>
      <c r="X24" s="61" t="str">
        <f>"MS9EA-00264GLP"</f>
        <v>MS9EA-00264GLP</v>
      </c>
      <c r="Y24" s="61" t="str">
        <f>"MS WIN SERVER DC CORE SLNG SA 16L"</f>
        <v>MS WIN SERVER DC CORE SLNG SA 16L</v>
      </c>
      <c r="Z24" s="61" t="str">
        <f>"WENDY KUM CHIOU SZE"</f>
        <v>WENDY KUM CHIOU SZE</v>
      </c>
      <c r="AA24" s="57">
        <v>8</v>
      </c>
      <c r="AB24" s="61" t="str">
        <f>"E-INVOICE(AP DIRECT)"</f>
        <v>E-INVOICE(AP DIRECT)</v>
      </c>
      <c r="AC24" s="59" t="s">
        <v>95</v>
      </c>
      <c r="AD24" s="63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E24" s="18"/>
      <c r="AF24" s="59" t="s">
        <v>96</v>
      </c>
      <c r="AG24" s="4" t="str">
        <f>"MS9EA-00264GLP"</f>
        <v>MS9EA-00264GLP</v>
      </c>
      <c r="AH24" s="4" t="str">
        <f>"MS WIN SERVER DC CORE SLNG SA 16L"</f>
        <v>MS WIN SERVER DC CORE SLNG SA 16L</v>
      </c>
      <c r="AI24" s="4" t="s">
        <v>360</v>
      </c>
      <c r="AJ24" s="4" t="s">
        <v>361</v>
      </c>
      <c r="AK24" s="4" t="s">
        <v>362</v>
      </c>
      <c r="AL24" s="4" t="s">
        <v>363</v>
      </c>
    </row>
    <row r="25" spans="1:45">
      <c r="A25" s="1" t="s">
        <v>187</v>
      </c>
      <c r="B25" s="1" t="str">
        <f t="shared" ref="B25:B28" si="0">IF(M25="","Hide","Show")</f>
        <v>Show</v>
      </c>
      <c r="C25" s="4" t="s">
        <v>48</v>
      </c>
      <c r="E25" s="13" t="str">
        <f>"""UICACS"","""",""SQL="",""2=DOCNUM"",""33036126"",""14=CUSTREF"",""9451013614"",""14=U_CUSTREF"",""9451013614"",""15=DOCDATE"",""6/8/2024"",""15=TAXDATE"",""6/8/2024"",""14=CARDCODE"",""CA0216-SGD"",""14=CARDNAME"",""AGENCY FOR INTEGRATED CARE PTE. LTD."",""14=ITEMCODE"",""MS359-07102GLP"","""&amp;"14=ITEMNAME"",""MS SQL CAL 2022 SLNG USER CAL"",""10=QUANTITY"",""6.000000"",""14=U_PONO"",""951757"",""15=U_PODATE"",""2/8/2024"",""10=U_TLINTCOS"",""0.000000"",""2=SLPCODE"",""132"",""14=SLPNAME"",""E0001-CS"",""14=MEMO"",""WENDY KUM CHIOU SZE"",""14=CONTACTNAME"",""DORIS WONG ( AP DIRE"&amp;"CT)"",""10=LINETOTAL"",""1253.280000"",""14=U_ENR"","""",""14=U_MSENR"",""S7138270"",""14=U_MSPCN"",""A807846F"",""14=ADDRESS2"",""LEW JEE HENG_x000D_AGENCY FOR INTEGRATED CARE PTE. LTD. 5 MAXWELL ROAD, TOWER BLOCK, MND COMPLEX, SINGAPORE 069111_x000D_LEW JEE HENG_x000D_TEL: 81283856_x000D_FAX: _x000D_EM"&amp;"AIL:"""</f>
        <v>"UICACS","","SQL=","2=DOCNUM","33036126","14=CUSTREF","9451013614","14=U_CUSTREF","9451013614","15=DOCDATE","6/8/2024","15=TAXDATE","6/8/2024","14=CARDCODE","CA0216-SGD","14=CARDNAME","AGENCY FOR INTEGRATED CARE PTE. LTD.","14=ITEMCODE","MS359-07102GLP","14=ITEMNAME","MS SQL CAL 2022 SLNG USER CAL","10=QUANTITY","6.000000","14=U_PONO","951757","15=U_PODATE","2/8/2024","10=U_TLINTCOS","0.000000","2=SLPCODE","132","14=SLPNAME","E0001-CS","14=MEMO","WENDY KUM CHIOU SZE","14=CONTACTNAME","DORIS WONG ( AP DIRECT)","10=LINETOTAL","1253.280000","14=U_ENR","","14=U_MSENR","S7138270","14=U_MSPCN","A807846F","14=ADDRESS2","LEW JEE HENG_x000D_AGENCY FOR INTEGRATED CARE PTE. LTD. 5 MAXWELL ROAD, TOWER BLOCK, MND COMPLEX, SINGAPORE 069111_x000D_LEW JEE HENG_x000D_TEL: 81283856_x000D_FAX: _x000D_EMAIL:"</v>
      </c>
      <c r="K25" s="4">
        <f>MONTH(N25)</f>
        <v>8</v>
      </c>
      <c r="L25" s="4">
        <f>YEAR(N25)</f>
        <v>2024</v>
      </c>
      <c r="M25" s="4">
        <v>33036126</v>
      </c>
      <c r="N25" s="37">
        <v>45510</v>
      </c>
      <c r="O25" s="4" t="str">
        <f>"S7138270"</f>
        <v>S7138270</v>
      </c>
      <c r="P25" s="4" t="str">
        <f>"A807846F"</f>
        <v>A807846F</v>
      </c>
      <c r="Q25" s="4" t="str">
        <f>"CA0216-SGD"</f>
        <v>CA0216-SGD</v>
      </c>
      <c r="R25" s="4" t="str">
        <f>"AGENCY FOR INTEGRATED CARE PTE. LTD."</f>
        <v>AGENCY FOR INTEGRATED CARE PTE. LTD.</v>
      </c>
      <c r="S25" s="49" t="str">
        <f>"9451013614"</f>
        <v>9451013614</v>
      </c>
      <c r="T25" s="49">
        <v>45506</v>
      </c>
      <c r="U25" s="49" t="str">
        <f>"9451013614"</f>
        <v>9451013614</v>
      </c>
      <c r="V25" s="72">
        <v>45510</v>
      </c>
      <c r="W25" s="50">
        <f>SUM(N25-T25)</f>
        <v>4</v>
      </c>
      <c r="X25" s="61" t="str">
        <f>"MS359-07102GLP"</f>
        <v>MS359-07102GLP</v>
      </c>
      <c r="Y25" s="61" t="str">
        <f>"MS SQL CAL 2022 SLNG USER CAL"</f>
        <v>MS SQL CAL 2022 SLNG USER CAL</v>
      </c>
      <c r="Z25" s="61" t="str">
        <f>"WENDY KUM CHIOU SZE"</f>
        <v>WENDY KUM CHIOU SZE</v>
      </c>
      <c r="AA25" s="57">
        <v>6</v>
      </c>
      <c r="AB25" s="61" t="str">
        <f>"DORIS WONG ( AP DIRECT)"</f>
        <v>DORIS WONG ( AP DIRECT)</v>
      </c>
      <c r="AC25" s="59" t="s">
        <v>95</v>
      </c>
      <c r="AD25" s="63" t="str">
        <f>"LEW JEE HENG_x000D_AGENCY FOR INTEGRATED CARE PTE. LTD. 5 MAXWELL ROAD, TOWER BLOCK, MND COMPLEX, SINGAPORE 069111_x000D_LEW JEE HENG_x000D_TEL: 81283856_x000D_FAX: _x000D_EMAIL:"</f>
        <v>LEW JEE HENG_x000D_AGENCY FOR INTEGRATED CARE PTE. LTD. 5 MAXWELL ROAD, TOWER BLOCK, MND COMPLEX, SINGAPORE 069111_x000D_LEW JEE HENG_x000D_TEL: 81283856_x000D_FAX: _x000D_EMAIL:</v>
      </c>
      <c r="AE25" s="18"/>
      <c r="AF25" s="59" t="s">
        <v>96</v>
      </c>
      <c r="AG25" s="4" t="str">
        <f>"MS359-07102GLP"</f>
        <v>MS359-07102GLP</v>
      </c>
      <c r="AH25" s="4" t="str">
        <f>"MS SQL CAL 2022 SLNG USER CAL"</f>
        <v>MS SQL CAL 2022 SLNG USER CAL</v>
      </c>
      <c r="AI25" s="4" t="str">
        <f t="shared" ref="AI25:AK27" si="1">"-"</f>
        <v>-</v>
      </c>
      <c r="AJ25" s="4" t="str">
        <f t="shared" si="1"/>
        <v>-</v>
      </c>
      <c r="AK25" s="4" t="str">
        <f t="shared" si="1"/>
        <v>-</v>
      </c>
      <c r="AL25" s="4" t="s">
        <v>368</v>
      </c>
    </row>
    <row r="26" spans="1:45">
      <c r="A26" s="1" t="s">
        <v>187</v>
      </c>
      <c r="B26" s="1" t="str">
        <f t="shared" si="0"/>
        <v>Show</v>
      </c>
      <c r="C26" s="4" t="s">
        <v>48</v>
      </c>
      <c r="E26" s="13" t="str">
        <f>"""UICACS"","""",""SQL="",""2=DOCNUM"",""33036126"",""14=CUSTREF"",""9451013614"",""14=U_CUSTREF"",""9451013614"",""15=DOCDATE"",""6/8/2024"",""15=TAXDATE"",""6/8/2024"",""14=CARDCODE"",""CA0216-SGD"",""14=CARDNAME"",""AGENCY FOR INTEGRATED CARE PTE. LTD."",""14=ITEMCODE"",""MS228-11680GLP"","""&amp;"14=ITEMNAME"",""MS SQL SERVER STANDARD 2022 SLNG"",""10=QUANTITY"",""1.000000"",""14=U_PONO"",""951757"",""15=U_PODATE"",""2/8/2024"",""10=U_TLINTCOS"",""0.000000"",""2=SLPCODE"",""132"",""14=SLPNAME"",""E0001-CS"",""14=MEMO"",""WENDY KUM CHIOU SZE"",""14=CONTACTNAME"",""DORIS WONG ( AP D"&amp;"IRECT)"",""10=LINETOTAL"",""899.710000"",""14=U_ENR"","""",""14=U_MSENR"",""S7138270"",""14=U_MSPCN"",""A807846F"",""14=ADDRESS2"",""LEW JEE HENG_x000D_AGENCY FOR INTEGRATED CARE PTE. LTD. 5 MAXWELL ROAD, TOWER BLOCK, MND COMPLEX, SINGAPORE 069111_x000D_LEW JEE HENG_x000D_TEL: 81283856_x000D_FAX: _x000D_"&amp;"EMAIL:"""</f>
        <v>"UICACS","","SQL=","2=DOCNUM","33036126","14=CUSTREF","9451013614","14=U_CUSTREF","9451013614","15=DOCDATE","6/8/2024","15=TAXDATE","6/8/2024","14=CARDCODE","CA0216-SGD","14=CARDNAME","AGENCY FOR INTEGRATED CARE PTE. LTD.","14=ITEMCODE","MS228-11680GLP","14=ITEMNAME","MS SQL SERVER STANDARD 2022 SLNG","10=QUANTITY","1.000000","14=U_PONO","951757","15=U_PODATE","2/8/2024","10=U_TLINTCOS","0.000000","2=SLPCODE","132","14=SLPNAME","E0001-CS","14=MEMO","WENDY KUM CHIOU SZE","14=CONTACTNAME","DORIS WONG ( AP DIRECT)","10=LINETOTAL","899.710000","14=U_ENR","","14=U_MSENR","S7138270","14=U_MSPCN","A807846F","14=ADDRESS2","LEW JEE HENG_x000D_AGENCY FOR INTEGRATED CARE PTE. LTD. 5 MAXWELL ROAD, TOWER BLOCK, MND COMPLEX, SINGAPORE 069111_x000D_LEW JEE HENG_x000D_TEL: 81283856_x000D_FAX: _x000D_EMAIL:"</v>
      </c>
      <c r="K26" s="4">
        <f>MONTH(N26)</f>
        <v>8</v>
      </c>
      <c r="L26" s="4">
        <f>YEAR(N26)</f>
        <v>2024</v>
      </c>
      <c r="M26" s="4">
        <v>33036126</v>
      </c>
      <c r="N26" s="37">
        <v>45510</v>
      </c>
      <c r="O26" s="4" t="str">
        <f>"S7138270"</f>
        <v>S7138270</v>
      </c>
      <c r="P26" s="4" t="str">
        <f>"A807846F"</f>
        <v>A807846F</v>
      </c>
      <c r="Q26" s="4" t="str">
        <f>"CA0216-SGD"</f>
        <v>CA0216-SGD</v>
      </c>
      <c r="R26" s="4" t="str">
        <f>"AGENCY FOR INTEGRATED CARE PTE. LTD."</f>
        <v>AGENCY FOR INTEGRATED CARE PTE. LTD.</v>
      </c>
      <c r="S26" s="49" t="str">
        <f>"9451013614"</f>
        <v>9451013614</v>
      </c>
      <c r="T26" s="49">
        <v>45506</v>
      </c>
      <c r="U26" s="49" t="str">
        <f>"9451013614"</f>
        <v>9451013614</v>
      </c>
      <c r="V26" s="72">
        <v>45510</v>
      </c>
      <c r="W26" s="50">
        <f>SUM(N26-T26)</f>
        <v>4</v>
      </c>
      <c r="X26" s="61" t="str">
        <f>"MS228-11680GLP"</f>
        <v>MS228-11680GLP</v>
      </c>
      <c r="Y26" s="61" t="str">
        <f>"MS SQL SERVER STANDARD 2022 SLNG"</f>
        <v>MS SQL SERVER STANDARD 2022 SLNG</v>
      </c>
      <c r="Z26" s="61" t="str">
        <f>"WENDY KUM CHIOU SZE"</f>
        <v>WENDY KUM CHIOU SZE</v>
      </c>
      <c r="AA26" s="57">
        <v>1</v>
      </c>
      <c r="AB26" s="61" t="str">
        <f>"DORIS WONG ( AP DIRECT)"</f>
        <v>DORIS WONG ( AP DIRECT)</v>
      </c>
      <c r="AC26" s="59" t="s">
        <v>95</v>
      </c>
      <c r="AD26" s="63" t="str">
        <f>"LEW JEE HENG_x000D_AGENCY FOR INTEGRATED CARE PTE. LTD. 5 MAXWELL ROAD, TOWER BLOCK, MND COMPLEX, SINGAPORE 069111_x000D_LEW JEE HENG_x000D_TEL: 81283856_x000D_FAX: _x000D_EMAIL:"</f>
        <v>LEW JEE HENG_x000D_AGENCY FOR INTEGRATED CARE PTE. LTD. 5 MAXWELL ROAD, TOWER BLOCK, MND COMPLEX, SINGAPORE 069111_x000D_LEW JEE HENG_x000D_TEL: 81283856_x000D_FAX: _x000D_EMAIL:</v>
      </c>
      <c r="AE26" s="18"/>
      <c r="AF26" s="59" t="s">
        <v>96</v>
      </c>
      <c r="AG26" s="4" t="str">
        <f>"MS228-11680GLP"</f>
        <v>MS228-11680GLP</v>
      </c>
      <c r="AH26" s="4" t="str">
        <f>"MS SQL SERVER STANDARD 2022 SLNG"</f>
        <v>MS SQL SERVER STANDARD 2022 SLNG</v>
      </c>
      <c r="AI26" s="4" t="str">
        <f t="shared" si="1"/>
        <v>-</v>
      </c>
      <c r="AJ26" s="4" t="str">
        <f t="shared" si="1"/>
        <v>-</v>
      </c>
      <c r="AK26" s="4" t="str">
        <f t="shared" si="1"/>
        <v>-</v>
      </c>
      <c r="AL26" s="4" t="s">
        <v>368</v>
      </c>
    </row>
    <row r="27" spans="1:45">
      <c r="A27" s="1" t="s">
        <v>187</v>
      </c>
      <c r="B27" s="1" t="str">
        <f t="shared" si="0"/>
        <v>Show</v>
      </c>
      <c r="C27" s="4" t="s">
        <v>48</v>
      </c>
      <c r="E27" s="13" t="str">
        <f>"""UICACS"","""",""SQL="",""2=DOCNUM"",""33036131"",""14=CUSTREF"",""7100000034"",""14=U_CUSTREF"",""7100000034"",""15=DOCDATE"",""6/8/2024"",""15=TAXDATE"",""6/8/2024"",""14=CARDCODE"",""CI0099-SGD"",""14=CARDNAME"",""SYNAPXE PTE. LTD."",""14=ITEMCODE"",""MS7NQ-01782GLP"",""14=ITEMNAME"",""MS SQ"&amp;"L SERVER STANDARD CORE 2022 SLNG 2L"",""10=QUANTITY"",""2.000000"",""14=U_PONO"",""951787"",""15=U_PODATE"",""5/8/2024"",""10=U_TLINTCOS"",""0.000000"",""2=SLPCODE"",""132"",""14=SLPNAME"",""E0001-CS"",""14=MEMO"",""WENDY KUM CHIOU SZE"",""14=CONTACTNAME"",""E-INVOICE(AP DIRECT)"",""10=LI"&amp;"NETOTAL"",""7179.100000"",""14=U_ENR"","""",""14=U_MSENR"",""S7138270"",""14=U_MSPCN"",""AD5A91AA"",""14=ADDRESS2"",""YANG YIDING_x000D_SYNAPXE PTE LTD 1 NORTH BUNONA VISTA LINK, #05-01 ELEMENTUM SINGAPORE 139691_x000D_YANG YIDING_x000D_TEL: _x000D_FAX: _x000D_EMAIL: yang.yiding@synapxe.sg"""</f>
        <v>"UICACS","","SQL=","2=DOCNUM","33036131","14=CUSTREF","7100000034","14=U_CUSTREF","7100000034","15=DOCDATE","6/8/2024","15=TAXDATE","6/8/2024","14=CARDCODE","CI0099-SGD","14=CARDNAME","SYNAPXE PTE. LTD.","14=ITEMCODE","MS7NQ-01782GLP","14=ITEMNAME","MS SQL SERVER STANDARD CORE 2022 SLNG 2L","10=QUANTITY","2.000000","14=U_PONO","951787","15=U_PODATE","5/8/2024","10=U_TLINTCOS","0.000000","2=SLPCODE","132","14=SLPNAME","E0001-CS","14=MEMO","WENDY KUM CHIOU SZE","14=CONTACTNAME","E-INVOICE(AP DIRECT)","10=LINETOTAL","7179.100000","14=U_ENR","","14=U_MSENR","S7138270","14=U_MSPCN","AD5A91AA","14=ADDRESS2","YANG YIDING_x000D_SYNAPXE PTE LTD 1 NORTH BUNONA VISTA LINK, #05-01 ELEMENTUM SINGAPORE 139691_x000D_YANG YIDING_x000D_TEL: _x000D_FAX: _x000D_EMAIL: yang.yiding@synapxe.sg"</v>
      </c>
      <c r="K27" s="4">
        <f>MONTH(N27)</f>
        <v>8</v>
      </c>
      <c r="L27" s="4">
        <f>YEAR(N27)</f>
        <v>2024</v>
      </c>
      <c r="M27" s="4">
        <v>33036131</v>
      </c>
      <c r="N27" s="37">
        <v>45510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49" t="str">
        <f>"7100000034"</f>
        <v>7100000034</v>
      </c>
      <c r="T27" s="49">
        <v>45509</v>
      </c>
      <c r="U27" s="49" t="str">
        <f>"7100000034"</f>
        <v>7100000034</v>
      </c>
      <c r="V27" s="72">
        <v>45510</v>
      </c>
      <c r="W27" s="50">
        <f>SUM(N27-T27)</f>
        <v>1</v>
      </c>
      <c r="X27" s="61" t="str">
        <f>"MS7NQ-01782GLP"</f>
        <v>MS7NQ-01782GLP</v>
      </c>
      <c r="Y27" s="61" t="str">
        <f>"MS SQL SERVER STANDARD CORE 2022 SLNG 2L"</f>
        <v>MS SQL SERVER STANDARD CORE 2022 SLNG 2L</v>
      </c>
      <c r="Z27" s="61" t="str">
        <f>"WENDY KUM CHIOU SZE"</f>
        <v>WENDY KUM CHIOU SZE</v>
      </c>
      <c r="AA27" s="57">
        <v>2</v>
      </c>
      <c r="AB27" s="61" t="str">
        <f>"E-INVOICE(AP DIRECT)"</f>
        <v>E-INVOICE(AP DIRECT)</v>
      </c>
      <c r="AC27" s="59" t="s">
        <v>95</v>
      </c>
      <c r="AD27" s="63" t="str">
        <f>"YANG YIDING_x000D_SYNAPXE PTE LTD 1 NORTH BUNONA VISTA LINK, #05-01 ELEMENTUM SINGAPORE 139691_x000D_YANG YIDING_x000D_TEL: _x000D_FAX: _x000D_EMAIL: yang.yiding@synapxe.sg"</f>
        <v>YANG YIDING_x000D_SYNAPXE PTE LTD 1 NORTH BUNONA VISTA LINK, #05-01 ELEMENTUM SINGAPORE 139691_x000D_YANG YIDING_x000D_TEL: _x000D_FAX: _x000D_EMAIL: yang.yiding@synapxe.sg</v>
      </c>
      <c r="AE27" s="18"/>
      <c r="AF27" s="59" t="s">
        <v>96</v>
      </c>
      <c r="AG27" s="4" t="str">
        <f>"MS7NQ-01782GLP"</f>
        <v>MS7NQ-01782GLP</v>
      </c>
      <c r="AH27" s="4" t="str">
        <f>"MS SQL SERVER STANDARD CORE 2022 SLNG 2L"</f>
        <v>MS SQL SERVER STANDARD CORE 2022 SLNG 2L</v>
      </c>
      <c r="AI27" s="4" t="str">
        <f t="shared" si="1"/>
        <v>-</v>
      </c>
      <c r="AJ27" s="4" t="str">
        <f t="shared" si="1"/>
        <v>-</v>
      </c>
      <c r="AK27" s="4" t="str">
        <f t="shared" si="1"/>
        <v>-</v>
      </c>
      <c r="AL27" s="4" t="s">
        <v>368</v>
      </c>
    </row>
    <row r="28" spans="1:45">
      <c r="A28" s="1" t="s">
        <v>187</v>
      </c>
      <c r="B28" s="1" t="str">
        <f t="shared" si="0"/>
        <v>Show</v>
      </c>
      <c r="C28" s="4" t="s">
        <v>48</v>
      </c>
      <c r="E28" s="13" t="str">
        <f>"""UICACS"","""",""SQL="",""2=DOCNUM"",""33036276"",""14=CUSTREF"",""7100000039"",""14=U_CUSTREF"",""7100000039"",""15=DOCDATE"",""23/8/2024"",""15=TAXDATE"",""23/8/2024"",""14=CARDCODE"",""CI0099-SGD"",""14=CARDNAME"",""SYNAPXE PTE. LTD."",""14=ITEMCODE"",""MS77D-00110GLP"",""14=ITEMNAME"",""MS "&amp;"VSPROwMSDN ALNG LICSAPk MVL"",""10=QUANTITY"",""4.000000"",""14=U_PONO"",""952101"",""15=U_PODATE"",""22/8/2024"",""10=U_TLINTCOS"",""0.000000"",""2=SLPCODE"",""132"",""14=SLPNAME"",""E0001-CS"",""14=MEMO"",""WENDY KUM CHIOU SZE"",""14=CONTACTNAME"",""E-INVOICE(AP DIRECT)"",""10=LINETOTAL"&amp;""",""5559.160000"",""14=U_ENR"","""",""14=U_MSENR"",""S7138270"",""14=U_MSPCN"",""AD5A91AA"",""14=ADDRESS2"",""GLENN FOO CHAE SIONG_x000D_SYNAPXE PTE. LTD. 1 NORTH BUONA VISTA LINK #05-01 ELEMENTUM SINGAPORE 139691_x000D_GLENN FOO_x000D_TEL: _x000D_FAX: _x000D_EMAIL: glenn.foo.chae.siong@synapxe.sg"""</f>
        <v>"UICACS","","SQL=","2=DOCNUM","33036276","14=CUSTREF","7100000039","14=U_CUSTREF","7100000039","15=DOCDATE","23/8/2024","15=TAXDATE","23/8/2024","14=CARDCODE","CI0099-SGD","14=CARDNAME","SYNAPXE PTE. LTD.","14=ITEMCODE","MS77D-00110GLP","14=ITEMNAME","MS VSPROwMSDN ALNG LICSAPk MVL","10=QUANTITY","4.000000","14=U_PONO","952101","15=U_PODATE","22/8/2024","10=U_TLINTCOS","0.000000","2=SLPCODE","132","14=SLPNAME","E0001-CS","14=MEMO","WENDY KUM CHIOU SZE","14=CONTACTNAME","E-INVOICE(AP DIRECT)","10=LINETOTAL","5559.160000","14=U_ENR","","14=U_MSENR","S7138270","14=U_MSPCN","AD5A91AA","14=ADDRESS2","GLENN FOO CHAE SIONG_x000D_SYNAPXE PTE. LTD. 1 NORTH BUONA VISTA LINK #05-01 ELEMENTUM SINGAPORE 139691_x000D_GLENN FOO_x000D_TEL: _x000D_FAX: _x000D_EMAIL: glenn.foo.chae.siong@synapxe.sg"</v>
      </c>
      <c r="K28" s="4">
        <f>MONTH(N28)</f>
        <v>8</v>
      </c>
      <c r="L28" s="4">
        <f>YEAR(N28)</f>
        <v>2024</v>
      </c>
      <c r="M28" s="4">
        <v>33036276</v>
      </c>
      <c r="N28" s="37">
        <v>45527</v>
      </c>
      <c r="O28" s="4" t="str">
        <f>"S7138270"</f>
        <v>S7138270</v>
      </c>
      <c r="P28" s="4" t="str">
        <f>"AD5A91AA"</f>
        <v>AD5A91AA</v>
      </c>
      <c r="Q28" s="4" t="str">
        <f>"CI0099-SGD"</f>
        <v>CI0099-SGD</v>
      </c>
      <c r="R28" s="4" t="str">
        <f>"SYNAPXE PTE. LTD."</f>
        <v>SYNAPXE PTE. LTD.</v>
      </c>
      <c r="S28" s="49" t="str">
        <f>"7100000039"</f>
        <v>7100000039</v>
      </c>
      <c r="T28" s="49">
        <v>45526</v>
      </c>
      <c r="U28" s="49" t="str">
        <f>"7100000039"</f>
        <v>7100000039</v>
      </c>
      <c r="V28" s="72">
        <v>45527</v>
      </c>
      <c r="W28" s="50">
        <f>SUM(N28-T28)</f>
        <v>1</v>
      </c>
      <c r="X28" s="61" t="str">
        <f>"MS77D-00110GLP"</f>
        <v>MS77D-00110GLP</v>
      </c>
      <c r="Y28" s="61" t="str">
        <f>"MS VSPROwMSDN ALNG LICSAPk MVL"</f>
        <v>MS VSPROwMSDN ALNG LICSAPk MVL</v>
      </c>
      <c r="Z28" s="61" t="str">
        <f>"WENDY KUM CHIOU SZE"</f>
        <v>WENDY KUM CHIOU SZE</v>
      </c>
      <c r="AA28" s="57">
        <v>4</v>
      </c>
      <c r="AB28" s="61" t="str">
        <f>"E-INVOICE(AP DIRECT)"</f>
        <v>E-INVOICE(AP DIRECT)</v>
      </c>
      <c r="AC28" s="59" t="s">
        <v>95</v>
      </c>
      <c r="AD28" s="63" t="str">
        <f>"GLENN FOO CHAE SIONG_x000D_SYNAPXE PTE. LTD. 1 NORTH BUONA VISTA LINK #05-01 ELEMENTUM SINGAPORE 139691_x000D_GLENN FOO_x000D_TEL: _x000D_FAX: _x000D_EMAIL: glenn.foo.chae.siong@synapxe.sg"</f>
        <v>GLENN FOO CHAE SIONG_x000D_SYNAPXE PTE. LTD. 1 NORTH BUONA VISTA LINK #05-01 ELEMENTUM SINGAPORE 139691_x000D_GLENN FOO_x000D_TEL: _x000D_FAX: _x000D_EMAIL: glenn.foo.chae.siong@synapxe.sg</v>
      </c>
      <c r="AE28" s="18"/>
      <c r="AF28" s="59" t="s">
        <v>96</v>
      </c>
      <c r="AG28" s="4" t="str">
        <f>"MS77D-00110GLP"</f>
        <v>MS77D-00110GLP</v>
      </c>
      <c r="AH28" s="4" t="str">
        <f>"MS VSPROwMSDN ALNG LICSAPk MVL"</f>
        <v>MS VSPROwMSDN ALNG LICSAPk MVL</v>
      </c>
      <c r="AI28" s="4" t="s">
        <v>364</v>
      </c>
      <c r="AJ28" s="4" t="s">
        <v>361</v>
      </c>
      <c r="AK28" s="4" t="s">
        <v>362</v>
      </c>
      <c r="AL28" s="4" t="str">
        <f>"-"</f>
        <v>-</v>
      </c>
    </row>
    <row r="29" spans="1:45" hidden="1">
      <c r="B29" s="1" t="str">
        <f>IF(M29="","Hide","Show")</f>
        <v>Hide</v>
      </c>
      <c r="C29" s="4" t="s">
        <v>49</v>
      </c>
      <c r="E29" s="13" t="str">
        <f>""</f>
        <v/>
      </c>
      <c r="M29" s="4" t="str">
        <f>""</f>
        <v/>
      </c>
      <c r="N29" s="37" t="str">
        <f>""</f>
        <v/>
      </c>
      <c r="O29" s="4" t="str">
        <f>""</f>
        <v/>
      </c>
      <c r="P29" s="4"/>
      <c r="Q29" s="4" t="str">
        <f>""</f>
        <v/>
      </c>
      <c r="R29" s="4" t="str">
        <f>""</f>
        <v/>
      </c>
      <c r="T29" s="44" t="str">
        <f>""</f>
        <v/>
      </c>
      <c r="U29" s="44" t="str">
        <f>""</f>
        <v/>
      </c>
      <c r="V29" s="73"/>
      <c r="W29" s="50" t="e">
        <f t="shared" ref="W29:W31" si="2">SUM(N29-T29)</f>
        <v>#VALUE!</v>
      </c>
      <c r="X29" s="4" t="str">
        <f>""</f>
        <v/>
      </c>
      <c r="Y29" s="4" t="str">
        <f>""</f>
        <v/>
      </c>
      <c r="Z29" s="4" t="str">
        <f>""</f>
        <v/>
      </c>
      <c r="AA29" s="57" t="str">
        <f>""</f>
        <v/>
      </c>
      <c r="AB29" s="4" t="str">
        <f>""</f>
        <v/>
      </c>
      <c r="AC29" s="59" t="s">
        <v>95</v>
      </c>
      <c r="AD29" s="18" t="str">
        <f>""</f>
        <v/>
      </c>
      <c r="AE29" s="18"/>
      <c r="AF29" s="59"/>
      <c r="AG29" s="18"/>
      <c r="AH29" s="5" t="str">
        <f>""</f>
        <v/>
      </c>
      <c r="AI29" s="4" t="str">
        <f>""</f>
        <v/>
      </c>
    </row>
    <row r="30" spans="1:45" hidden="1">
      <c r="B30" s="1" t="str">
        <f>IF(M30="","Hide","Show")</f>
        <v>Hide</v>
      </c>
      <c r="C30" s="4" t="s">
        <v>50</v>
      </c>
      <c r="E30" s="13" t="str">
        <f>""</f>
        <v/>
      </c>
      <c r="M30" s="4" t="str">
        <f>""</f>
        <v/>
      </c>
      <c r="N30" s="37" t="str">
        <f>""</f>
        <v/>
      </c>
      <c r="O30" s="4" t="str">
        <f>""</f>
        <v/>
      </c>
      <c r="P30" s="4"/>
      <c r="Q30" s="4" t="str">
        <f>""</f>
        <v/>
      </c>
      <c r="R30" s="4" t="str">
        <f>""</f>
        <v/>
      </c>
      <c r="T30" s="44" t="str">
        <f>""</f>
        <v/>
      </c>
      <c r="U30" s="44" t="str">
        <f>""</f>
        <v/>
      </c>
      <c r="V30" s="73"/>
      <c r="W30" s="50" t="e">
        <f t="shared" si="2"/>
        <v>#VALUE!</v>
      </c>
      <c r="X30" s="4" t="str">
        <f>""</f>
        <v/>
      </c>
      <c r="Y30" s="4" t="str">
        <f>""</f>
        <v/>
      </c>
      <c r="Z30" s="4" t="str">
        <f>""</f>
        <v/>
      </c>
      <c r="AA30" s="57" t="str">
        <f>""</f>
        <v/>
      </c>
      <c r="AB30" s="4" t="str">
        <f>""</f>
        <v/>
      </c>
      <c r="AC30" s="59" t="s">
        <v>95</v>
      </c>
      <c r="AD30" s="18"/>
      <c r="AE30" s="18"/>
      <c r="AF30" s="59"/>
      <c r="AG30" s="18"/>
      <c r="AH30" s="5" t="str">
        <f>""</f>
        <v/>
      </c>
      <c r="AI30" s="4" t="str">
        <f>""</f>
        <v/>
      </c>
    </row>
    <row r="31" spans="1:45">
      <c r="K31" s="4">
        <f>MONTH(N31)</f>
        <v>8</v>
      </c>
      <c r="L31" s="4">
        <f>YEAR(N31)</f>
        <v>2024</v>
      </c>
      <c r="M31" s="66">
        <v>33036132</v>
      </c>
      <c r="N31" s="67">
        <v>45510</v>
      </c>
      <c r="O31" s="4" t="str">
        <f>"S7138270"</f>
        <v>S7138270</v>
      </c>
      <c r="P31" s="18" t="s">
        <v>365</v>
      </c>
      <c r="Q31" s="66" t="str">
        <f>"CA0418-SGD"</f>
        <v>CA0418-SGD</v>
      </c>
      <c r="R31" s="66" t="str">
        <f>"ADVANCED CELL THERAPY AND RESEARCH INSTITUTE, SINGAPORE"</f>
        <v>ADVANCED CELL THERAPY AND RESEARCH INSTITUTE, SINGAPORE</v>
      </c>
      <c r="S31" s="66" t="str">
        <f>"7524100249"</f>
        <v>7524100249</v>
      </c>
      <c r="T31" s="49">
        <v>45509</v>
      </c>
      <c r="U31" s="66" t="str">
        <f>"7524100249"</f>
        <v>7524100249</v>
      </c>
      <c r="V31" s="74">
        <v>45510</v>
      </c>
      <c r="W31" s="50">
        <f t="shared" si="2"/>
        <v>1</v>
      </c>
      <c r="Z31" s="61" t="str">
        <f>"WENDY KUM CHIOU SZE"</f>
        <v>WENDY KUM CHIOU SZE</v>
      </c>
      <c r="AA31" s="57">
        <v>4</v>
      </c>
      <c r="AB31" s="4" t="s">
        <v>366</v>
      </c>
      <c r="AC31" s="59" t="s">
        <v>95</v>
      </c>
      <c r="AD31" s="4" t="s">
        <v>367</v>
      </c>
      <c r="AG31" s="67" t="str">
        <f>"MS076-05948GLP"</f>
        <v>MS076-05948GLP</v>
      </c>
      <c r="AH31" s="66" t="str">
        <f>"MS PROJECT STD 2021 SNGL"</f>
        <v>MS PROJECT STD 2021 SNGL</v>
      </c>
      <c r="AI31" s="4" t="str">
        <f t="shared" ref="AI31:AK31" si="3">"-"</f>
        <v>-</v>
      </c>
      <c r="AJ31" s="4" t="str">
        <f t="shared" si="3"/>
        <v>-</v>
      </c>
      <c r="AK31" s="4" t="str">
        <f t="shared" si="3"/>
        <v>-</v>
      </c>
      <c r="AL31" s="4" t="s">
        <v>368</v>
      </c>
    </row>
    <row r="32" spans="1:45">
      <c r="AS32" s="16"/>
    </row>
    <row r="33" spans="15:55">
      <c r="AT33" s="16"/>
    </row>
    <row r="34" spans="15:55">
      <c r="AU34" s="16"/>
    </row>
    <row r="35" spans="15:55">
      <c r="AV35" s="16"/>
    </row>
    <row r="36" spans="15:55">
      <c r="AW36" s="16"/>
    </row>
    <row r="37" spans="15:55">
      <c r="AX37" s="16"/>
    </row>
    <row r="38" spans="15:55">
      <c r="AY38" s="16"/>
    </row>
    <row r="39" spans="15:55">
      <c r="AZ39" s="16"/>
    </row>
    <row r="40" spans="15:55">
      <c r="BA40" s="16"/>
    </row>
    <row r="41" spans="15:55">
      <c r="BB41" s="16"/>
    </row>
    <row r="42" spans="15:55">
      <c r="BC42" s="16"/>
    </row>
    <row r="46" spans="15:55">
      <c r="O46" s="66"/>
      <c r="P46" s="66"/>
      <c r="Q46" s="66"/>
      <c r="R46" s="66"/>
      <c r="S46" s="67"/>
      <c r="T46" s="67"/>
      <c r="U46" s="66"/>
    </row>
  </sheetData>
  <sortState xmlns:xlrd2="http://schemas.microsoft.com/office/spreadsheetml/2017/richdata2" ref="M24:AL394">
    <sortCondition ref="Q24:Q396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topLeftCell="B2"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1D4E-C574-49A6-9DED-380295E4D974}">
  <dimension ref="A1:E13"/>
  <sheetViews>
    <sheetView workbookViewId="0"/>
  </sheetViews>
  <sheetFormatPr defaultRowHeight="15"/>
  <sheetData>
    <row r="1" spans="1:5">
      <c r="A1" s="64" t="s">
        <v>104</v>
      </c>
      <c r="B1" s="64" t="s">
        <v>1</v>
      </c>
      <c r="C1" s="64" t="s">
        <v>2</v>
      </c>
      <c r="D1" s="64" t="s">
        <v>3</v>
      </c>
    </row>
    <row r="2" spans="1:5">
      <c r="B2" s="64" t="s">
        <v>19</v>
      </c>
      <c r="C2" s="64" t="s">
        <v>4</v>
      </c>
    </row>
    <row r="3" spans="1:5">
      <c r="A3" s="64" t="s">
        <v>0</v>
      </c>
      <c r="B3" s="64" t="s">
        <v>5</v>
      </c>
      <c r="C3" s="64" t="s">
        <v>203</v>
      </c>
    </row>
    <row r="4" spans="1:5">
      <c r="A4" s="64" t="s">
        <v>0</v>
      </c>
      <c r="B4" s="64" t="s">
        <v>6</v>
      </c>
      <c r="C4" s="64" t="s">
        <v>204</v>
      </c>
    </row>
    <row r="5" spans="1:5">
      <c r="A5" s="64" t="s">
        <v>0</v>
      </c>
      <c r="B5" s="64" t="s">
        <v>26</v>
      </c>
      <c r="C5" s="64" t="s">
        <v>97</v>
      </c>
      <c r="D5" s="64" t="s">
        <v>98</v>
      </c>
      <c r="E5" s="64" t="s">
        <v>45</v>
      </c>
    </row>
    <row r="8" spans="1:5">
      <c r="A8" s="64" t="s">
        <v>8</v>
      </c>
      <c r="C8" s="64" t="s">
        <v>99</v>
      </c>
    </row>
    <row r="9" spans="1:5">
      <c r="A9" s="64" t="s">
        <v>9</v>
      </c>
      <c r="C9" s="64" t="s">
        <v>100</v>
      </c>
    </row>
    <row r="10" spans="1:5">
      <c r="B10" s="64" t="s">
        <v>42</v>
      </c>
      <c r="C10" s="64" t="s">
        <v>101</v>
      </c>
    </row>
    <row r="11" spans="1:5">
      <c r="B11" s="64" t="s">
        <v>39</v>
      </c>
      <c r="C11" s="64" t="s">
        <v>101</v>
      </c>
    </row>
    <row r="12" spans="1:5">
      <c r="B12" s="64" t="s">
        <v>43</v>
      </c>
      <c r="C12" s="64" t="s">
        <v>102</v>
      </c>
    </row>
    <row r="13" spans="1:5">
      <c r="B13" s="64" t="s">
        <v>44</v>
      </c>
      <c r="C13" s="64" t="s">
        <v>103</v>
      </c>
      <c r="D13" s="64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C583-88C8-4BA5-B909-417A642969E7}">
  <dimension ref="A1:E13"/>
  <sheetViews>
    <sheetView workbookViewId="0"/>
  </sheetViews>
  <sheetFormatPr defaultRowHeight="15"/>
  <sheetData>
    <row r="1" spans="1:5">
      <c r="A1" s="64" t="s">
        <v>104</v>
      </c>
      <c r="B1" s="64" t="s">
        <v>1</v>
      </c>
      <c r="C1" s="64" t="s">
        <v>2</v>
      </c>
      <c r="D1" s="64" t="s">
        <v>3</v>
      </c>
    </row>
    <row r="2" spans="1:5">
      <c r="B2" s="64" t="s">
        <v>19</v>
      </c>
      <c r="C2" s="64" t="s">
        <v>4</v>
      </c>
    </row>
    <row r="3" spans="1:5">
      <c r="A3" s="64" t="s">
        <v>0</v>
      </c>
      <c r="B3" s="64" t="s">
        <v>5</v>
      </c>
      <c r="C3" s="64" t="s">
        <v>203</v>
      </c>
    </row>
    <row r="4" spans="1:5">
      <c r="A4" s="64" t="s">
        <v>0</v>
      </c>
      <c r="B4" s="64" t="s">
        <v>6</v>
      </c>
      <c r="C4" s="64" t="s">
        <v>204</v>
      </c>
    </row>
    <row r="5" spans="1:5">
      <c r="A5" s="64" t="s">
        <v>0</v>
      </c>
      <c r="B5" s="64" t="s">
        <v>26</v>
      </c>
      <c r="C5" s="64" t="s">
        <v>97</v>
      </c>
      <c r="D5" s="64" t="s">
        <v>98</v>
      </c>
      <c r="E5" s="64" t="s">
        <v>45</v>
      </c>
    </row>
    <row r="8" spans="1:5">
      <c r="A8" s="64" t="s">
        <v>8</v>
      </c>
      <c r="C8" s="64" t="s">
        <v>99</v>
      </c>
    </row>
    <row r="9" spans="1:5">
      <c r="A9" s="64" t="s">
        <v>9</v>
      </c>
      <c r="C9" s="64" t="s">
        <v>100</v>
      </c>
    </row>
    <row r="10" spans="1:5">
      <c r="B10" s="64" t="s">
        <v>42</v>
      </c>
      <c r="C10" s="64" t="s">
        <v>101</v>
      </c>
    </row>
    <row r="11" spans="1:5">
      <c r="B11" s="64" t="s">
        <v>39</v>
      </c>
      <c r="C11" s="64" t="s">
        <v>101</v>
      </c>
    </row>
    <row r="12" spans="1:5">
      <c r="B12" s="64" t="s">
        <v>43</v>
      </c>
      <c r="C12" s="64" t="s">
        <v>102</v>
      </c>
    </row>
    <row r="13" spans="1:5">
      <c r="B13" s="64" t="s">
        <v>44</v>
      </c>
      <c r="C13" s="64" t="s">
        <v>103</v>
      </c>
      <c r="D13" s="64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1A7C-6271-4B61-9041-2C674B38DB95}">
  <dimension ref="A1:AV28"/>
  <sheetViews>
    <sheetView workbookViewId="0"/>
  </sheetViews>
  <sheetFormatPr defaultRowHeight="15"/>
  <sheetData>
    <row r="1" spans="1:48">
      <c r="A1" s="64" t="s">
        <v>186</v>
      </c>
      <c r="B1" s="64" t="s">
        <v>46</v>
      </c>
      <c r="C1" s="64" t="s">
        <v>7</v>
      </c>
      <c r="D1" s="64" t="s">
        <v>7</v>
      </c>
      <c r="E1" s="64" t="s">
        <v>7</v>
      </c>
      <c r="F1" s="64" t="s">
        <v>7</v>
      </c>
      <c r="G1" s="64" t="s">
        <v>7</v>
      </c>
      <c r="H1" s="64" t="s">
        <v>7</v>
      </c>
      <c r="I1" s="64" t="s">
        <v>7</v>
      </c>
      <c r="J1" s="64" t="s">
        <v>53</v>
      </c>
      <c r="M1" s="64" t="s">
        <v>18</v>
      </c>
      <c r="N1" s="64" t="s">
        <v>18</v>
      </c>
      <c r="O1" s="64" t="s">
        <v>18</v>
      </c>
      <c r="Q1" s="64" t="s">
        <v>18</v>
      </c>
      <c r="R1" s="64" t="s">
        <v>18</v>
      </c>
      <c r="T1" s="64" t="s">
        <v>18</v>
      </c>
      <c r="U1" s="64" t="s">
        <v>18</v>
      </c>
      <c r="V1" s="64" t="s">
        <v>18</v>
      </c>
      <c r="X1" s="64" t="s">
        <v>7</v>
      </c>
      <c r="Y1" s="64" t="s">
        <v>7</v>
      </c>
      <c r="Z1" s="64" t="s">
        <v>18</v>
      </c>
      <c r="AA1" s="64" t="s">
        <v>18</v>
      </c>
      <c r="AB1" s="64" t="s">
        <v>18</v>
      </c>
      <c r="AL1" s="64" t="s">
        <v>18</v>
      </c>
      <c r="AM1" s="64" t="s">
        <v>18</v>
      </c>
      <c r="AU1" s="64" t="s">
        <v>7</v>
      </c>
      <c r="AV1" s="64" t="s">
        <v>7</v>
      </c>
    </row>
    <row r="2" spans="1:48">
      <c r="A2" s="64" t="s">
        <v>7</v>
      </c>
      <c r="D2" s="64" t="s">
        <v>19</v>
      </c>
      <c r="E2" s="64" t="s">
        <v>105</v>
      </c>
    </row>
    <row r="3" spans="1:48">
      <c r="A3" s="64" t="s">
        <v>7</v>
      </c>
      <c r="D3" s="64" t="s">
        <v>22</v>
      </c>
      <c r="E3" s="64" t="s">
        <v>20</v>
      </c>
      <c r="F3" s="64" t="s">
        <v>21</v>
      </c>
      <c r="G3" s="64" t="s">
        <v>23</v>
      </c>
      <c r="H3" s="64" t="s">
        <v>47</v>
      </c>
      <c r="I3" s="64" t="s">
        <v>24</v>
      </c>
    </row>
    <row r="4" spans="1:48">
      <c r="A4" s="64" t="s">
        <v>7</v>
      </c>
      <c r="C4" s="64" t="s">
        <v>11</v>
      </c>
      <c r="D4" s="64" t="s">
        <v>106</v>
      </c>
      <c r="E4" s="64" t="s">
        <v>107</v>
      </c>
      <c r="F4" s="64" t="s">
        <v>51</v>
      </c>
      <c r="G4" s="64" t="s">
        <v>25</v>
      </c>
      <c r="H4" s="64" t="s">
        <v>108</v>
      </c>
    </row>
    <row r="5" spans="1:48">
      <c r="A5" s="64" t="s">
        <v>7</v>
      </c>
      <c r="C5" s="64" t="s">
        <v>10</v>
      </c>
      <c r="D5" s="64" t="s">
        <v>109</v>
      </c>
      <c r="E5" s="64" t="s">
        <v>110</v>
      </c>
      <c r="F5" s="64" t="s">
        <v>52</v>
      </c>
      <c r="G5" s="64" t="s">
        <v>25</v>
      </c>
      <c r="H5" s="64" t="s">
        <v>108</v>
      </c>
      <c r="I5" s="64" t="s">
        <v>111</v>
      </c>
    </row>
    <row r="6" spans="1:48">
      <c r="A6" s="64" t="s">
        <v>7</v>
      </c>
      <c r="C6" s="64" t="s">
        <v>41</v>
      </c>
      <c r="D6" s="64" t="s">
        <v>112</v>
      </c>
      <c r="E6" s="64" t="s">
        <v>113</v>
      </c>
      <c r="F6" s="64" t="s">
        <v>52</v>
      </c>
      <c r="G6" s="64" t="s">
        <v>25</v>
      </c>
      <c r="H6" s="64" t="s">
        <v>108</v>
      </c>
      <c r="I6" s="64" t="s">
        <v>114</v>
      </c>
    </row>
    <row r="7" spans="1:48">
      <c r="A7" s="64" t="s">
        <v>7</v>
      </c>
    </row>
    <row r="8" spans="1:48">
      <c r="A8" s="64" t="s">
        <v>7</v>
      </c>
    </row>
    <row r="9" spans="1:48">
      <c r="A9" s="64" t="s">
        <v>7</v>
      </c>
    </row>
    <row r="10" spans="1:48">
      <c r="A10" s="64" t="s">
        <v>7</v>
      </c>
    </row>
    <row r="11" spans="1:48">
      <c r="A11" s="64" t="s">
        <v>7</v>
      </c>
      <c r="C11" s="64" t="s">
        <v>27</v>
      </c>
      <c r="E11" s="64" t="s">
        <v>115</v>
      </c>
    </row>
    <row r="12" spans="1:48">
      <c r="A12" s="64" t="s">
        <v>7</v>
      </c>
      <c r="C12" s="64" t="s">
        <v>28</v>
      </c>
      <c r="E12" s="64" t="s">
        <v>116</v>
      </c>
    </row>
    <row r="13" spans="1:48">
      <c r="A13" s="64" t="s">
        <v>7</v>
      </c>
      <c r="C13" s="64" t="s">
        <v>42</v>
      </c>
      <c r="E13" s="64" t="s">
        <v>117</v>
      </c>
    </row>
    <row r="14" spans="1:48">
      <c r="A14" s="64" t="s">
        <v>7</v>
      </c>
      <c r="C14" s="64" t="s">
        <v>39</v>
      </c>
      <c r="E14" s="64" t="s">
        <v>118</v>
      </c>
    </row>
    <row r="15" spans="1:48">
      <c r="A15" s="64" t="s">
        <v>7</v>
      </c>
      <c r="C15" s="64" t="s">
        <v>43</v>
      </c>
      <c r="E15" s="64" t="s">
        <v>119</v>
      </c>
    </row>
    <row r="16" spans="1:48">
      <c r="A16" s="64" t="s">
        <v>7</v>
      </c>
      <c r="C16" s="64" t="s">
        <v>44</v>
      </c>
      <c r="E16" s="64" t="s">
        <v>120</v>
      </c>
    </row>
    <row r="17" spans="1:42">
      <c r="A17" s="64" t="s">
        <v>7</v>
      </c>
    </row>
    <row r="18" spans="1:42">
      <c r="A18" s="64" t="s">
        <v>7</v>
      </c>
    </row>
    <row r="21" spans="1:42">
      <c r="M21" s="64" t="s">
        <v>76</v>
      </c>
    </row>
    <row r="23" spans="1:42">
      <c r="E23" s="64" t="s">
        <v>29</v>
      </c>
      <c r="K23" s="64" t="s">
        <v>77</v>
      </c>
      <c r="L23" s="64" t="s">
        <v>78</v>
      </c>
      <c r="M23" s="64" t="s">
        <v>14</v>
      </c>
      <c r="N23" s="64" t="s">
        <v>16</v>
      </c>
      <c r="O23" s="64" t="s">
        <v>30</v>
      </c>
      <c r="P23" s="64" t="s">
        <v>79</v>
      </c>
      <c r="Q23" s="64" t="s">
        <v>31</v>
      </c>
      <c r="R23" s="64" t="s">
        <v>38</v>
      </c>
      <c r="S23" s="64" t="s">
        <v>15</v>
      </c>
      <c r="T23" s="64" t="s">
        <v>80</v>
      </c>
      <c r="U23" s="64" t="s">
        <v>34</v>
      </c>
      <c r="V23" s="64" t="s">
        <v>81</v>
      </c>
      <c r="W23" s="64" t="s">
        <v>82</v>
      </c>
      <c r="X23" s="64" t="s">
        <v>36</v>
      </c>
      <c r="Y23" s="64" t="s">
        <v>12</v>
      </c>
      <c r="Z23" s="64" t="s">
        <v>32</v>
      </c>
      <c r="AA23" s="64" t="s">
        <v>13</v>
      </c>
      <c r="AB23" s="64" t="s">
        <v>37</v>
      </c>
      <c r="AC23" s="64" t="s">
        <v>57</v>
      </c>
      <c r="AD23" s="64" t="s">
        <v>58</v>
      </c>
      <c r="AE23" s="64" t="s">
        <v>83</v>
      </c>
      <c r="AF23" s="64" t="s">
        <v>84</v>
      </c>
      <c r="AG23" s="64" t="s">
        <v>85</v>
      </c>
      <c r="AH23" s="64" t="s">
        <v>86</v>
      </c>
      <c r="AI23" s="64" t="s">
        <v>87</v>
      </c>
      <c r="AJ23" s="64" t="s">
        <v>94</v>
      </c>
      <c r="AK23" s="64" t="s">
        <v>88</v>
      </c>
      <c r="AL23" s="64" t="s">
        <v>89</v>
      </c>
      <c r="AM23" s="64" t="s">
        <v>90</v>
      </c>
      <c r="AN23" s="64" t="s">
        <v>91</v>
      </c>
      <c r="AO23" s="64" t="s">
        <v>92</v>
      </c>
      <c r="AP23" s="64" t="s">
        <v>93</v>
      </c>
    </row>
    <row r="24" spans="1:42">
      <c r="B24" s="64" t="s">
        <v>121</v>
      </c>
      <c r="C24" s="64" t="s">
        <v>48</v>
      </c>
      <c r="E24" s="64" t="s">
        <v>122</v>
      </c>
      <c r="K24" s="64" t="s">
        <v>123</v>
      </c>
      <c r="L24" s="64" t="s">
        <v>124</v>
      </c>
      <c r="M24" s="64" t="s">
        <v>125</v>
      </c>
      <c r="N24" s="64" t="s">
        <v>126</v>
      </c>
      <c r="O24" s="64" t="s">
        <v>127</v>
      </c>
      <c r="P24" s="64" t="s">
        <v>128</v>
      </c>
      <c r="Q24" s="64" t="s">
        <v>129</v>
      </c>
      <c r="R24" s="64" t="s">
        <v>130</v>
      </c>
      <c r="S24" s="64" t="s">
        <v>131</v>
      </c>
      <c r="T24" s="64" t="s">
        <v>132</v>
      </c>
      <c r="U24" s="64" t="s">
        <v>133</v>
      </c>
      <c r="V24" s="64" t="s">
        <v>134</v>
      </c>
      <c r="W24" s="64" t="s">
        <v>135</v>
      </c>
      <c r="X24" s="64" t="s">
        <v>136</v>
      </c>
      <c r="Y24" s="64" t="s">
        <v>137</v>
      </c>
      <c r="Z24" s="64" t="s">
        <v>138</v>
      </c>
      <c r="AA24" s="64" t="s">
        <v>139</v>
      </c>
      <c r="AB24" s="64" t="s">
        <v>140</v>
      </c>
      <c r="AC24" s="64" t="s">
        <v>141</v>
      </c>
      <c r="AD24" s="64" t="s">
        <v>142</v>
      </c>
      <c r="AE24" s="64" t="s">
        <v>143</v>
      </c>
      <c r="AF24" s="64" t="s">
        <v>142</v>
      </c>
      <c r="AG24" s="64" t="s">
        <v>95</v>
      </c>
      <c r="AH24" s="64" t="s">
        <v>144</v>
      </c>
      <c r="AJ24" s="64" t="s">
        <v>96</v>
      </c>
      <c r="AK24" s="64" t="s">
        <v>136</v>
      </c>
      <c r="AL24" s="64" t="s">
        <v>137</v>
      </c>
      <c r="AM24" s="64" t="s">
        <v>145</v>
      </c>
      <c r="AN24" s="64" t="s">
        <v>146</v>
      </c>
      <c r="AO24" s="64" t="s">
        <v>147</v>
      </c>
      <c r="AP24" s="64" t="s">
        <v>148</v>
      </c>
    </row>
    <row r="25" spans="1:42">
      <c r="B25" s="64" t="s">
        <v>149</v>
      </c>
      <c r="C25" s="64" t="s">
        <v>49</v>
      </c>
      <c r="E25" s="64" t="s">
        <v>150</v>
      </c>
      <c r="M25" s="64" t="s">
        <v>151</v>
      </c>
      <c r="N25" s="64" t="s">
        <v>152</v>
      </c>
      <c r="O25" s="64" t="s">
        <v>153</v>
      </c>
      <c r="Q25" s="64" t="s">
        <v>154</v>
      </c>
      <c r="R25" s="64" t="s">
        <v>155</v>
      </c>
      <c r="T25" s="64" t="s">
        <v>156</v>
      </c>
      <c r="U25" s="64" t="s">
        <v>157</v>
      </c>
      <c r="X25" s="64" t="s">
        <v>156</v>
      </c>
      <c r="Y25" s="64" t="s">
        <v>158</v>
      </c>
      <c r="Z25" s="64" t="s">
        <v>159</v>
      </c>
      <c r="AA25" s="64" t="s">
        <v>160</v>
      </c>
      <c r="AB25" s="64" t="s">
        <v>161</v>
      </c>
      <c r="AC25" s="64" t="s">
        <v>162</v>
      </c>
      <c r="AD25" s="64" t="s">
        <v>163</v>
      </c>
      <c r="AH25" s="64" t="s">
        <v>164</v>
      </c>
      <c r="AL25" s="64" t="s">
        <v>165</v>
      </c>
      <c r="AM25" s="64" t="s">
        <v>166</v>
      </c>
    </row>
    <row r="26" spans="1:42">
      <c r="B26" s="64" t="s">
        <v>167</v>
      </c>
      <c r="C26" s="64" t="s">
        <v>50</v>
      </c>
      <c r="E26" s="64" t="s">
        <v>168</v>
      </c>
      <c r="M26" s="64" t="s">
        <v>169</v>
      </c>
      <c r="N26" s="64" t="s">
        <v>170</v>
      </c>
      <c r="O26" s="64" t="s">
        <v>171</v>
      </c>
      <c r="Q26" s="64" t="s">
        <v>172</v>
      </c>
      <c r="R26" s="64" t="s">
        <v>173</v>
      </c>
      <c r="T26" s="64" t="s">
        <v>174</v>
      </c>
      <c r="U26" s="64" t="s">
        <v>175</v>
      </c>
      <c r="X26" s="64" t="s">
        <v>174</v>
      </c>
      <c r="Y26" s="64" t="s">
        <v>176</v>
      </c>
      <c r="Z26" s="64" t="s">
        <v>177</v>
      </c>
      <c r="AA26" s="64" t="s">
        <v>178</v>
      </c>
      <c r="AB26" s="64" t="s">
        <v>179</v>
      </c>
      <c r="AC26" s="64" t="s">
        <v>180</v>
      </c>
      <c r="AD26" s="64" t="s">
        <v>181</v>
      </c>
      <c r="AL26" s="64" t="s">
        <v>182</v>
      </c>
      <c r="AM26" s="64" t="s">
        <v>183</v>
      </c>
    </row>
    <row r="28" spans="1:42">
      <c r="AC28" s="64" t="s">
        <v>184</v>
      </c>
      <c r="AD28" s="64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C912-1BA4-46AD-89A9-1B1B7222B304}">
  <dimension ref="A1:AV28"/>
  <sheetViews>
    <sheetView workbookViewId="0"/>
  </sheetViews>
  <sheetFormatPr defaultRowHeight="15"/>
  <sheetData>
    <row r="1" spans="1:48">
      <c r="A1" s="64" t="s">
        <v>186</v>
      </c>
      <c r="B1" s="64" t="s">
        <v>46</v>
      </c>
      <c r="C1" s="64" t="s">
        <v>7</v>
      </c>
      <c r="D1" s="64" t="s">
        <v>7</v>
      </c>
      <c r="E1" s="64" t="s">
        <v>7</v>
      </c>
      <c r="F1" s="64" t="s">
        <v>7</v>
      </c>
      <c r="G1" s="64" t="s">
        <v>7</v>
      </c>
      <c r="H1" s="64" t="s">
        <v>7</v>
      </c>
      <c r="I1" s="64" t="s">
        <v>7</v>
      </c>
      <c r="J1" s="64" t="s">
        <v>53</v>
      </c>
      <c r="M1" s="64" t="s">
        <v>18</v>
      </c>
      <c r="N1" s="64" t="s">
        <v>18</v>
      </c>
      <c r="O1" s="64" t="s">
        <v>18</v>
      </c>
      <c r="Q1" s="64" t="s">
        <v>18</v>
      </c>
      <c r="R1" s="64" t="s">
        <v>18</v>
      </c>
      <c r="T1" s="64" t="s">
        <v>18</v>
      </c>
      <c r="U1" s="64" t="s">
        <v>18</v>
      </c>
      <c r="V1" s="64" t="s">
        <v>18</v>
      </c>
      <c r="X1" s="64" t="s">
        <v>7</v>
      </c>
      <c r="Y1" s="64" t="s">
        <v>7</v>
      </c>
      <c r="Z1" s="64" t="s">
        <v>18</v>
      </c>
      <c r="AA1" s="64" t="s">
        <v>18</v>
      </c>
      <c r="AB1" s="64" t="s">
        <v>18</v>
      </c>
      <c r="AL1" s="64" t="s">
        <v>18</v>
      </c>
      <c r="AM1" s="64" t="s">
        <v>18</v>
      </c>
      <c r="AU1" s="64" t="s">
        <v>7</v>
      </c>
      <c r="AV1" s="64" t="s">
        <v>7</v>
      </c>
    </row>
    <row r="2" spans="1:48">
      <c r="A2" s="64" t="s">
        <v>7</v>
      </c>
      <c r="D2" s="64" t="s">
        <v>19</v>
      </c>
      <c r="E2" s="64" t="s">
        <v>105</v>
      </c>
    </row>
    <row r="3" spans="1:48">
      <c r="A3" s="64" t="s">
        <v>7</v>
      </c>
      <c r="D3" s="64" t="s">
        <v>22</v>
      </c>
      <c r="E3" s="64" t="s">
        <v>20</v>
      </c>
      <c r="F3" s="64" t="s">
        <v>21</v>
      </c>
      <c r="G3" s="64" t="s">
        <v>23</v>
      </c>
      <c r="H3" s="64" t="s">
        <v>47</v>
      </c>
      <c r="I3" s="64" t="s">
        <v>24</v>
      </c>
    </row>
    <row r="4" spans="1:48">
      <c r="A4" s="64" t="s">
        <v>7</v>
      </c>
      <c r="C4" s="64" t="s">
        <v>11</v>
      </c>
      <c r="D4" s="64" t="s">
        <v>106</v>
      </c>
      <c r="E4" s="64" t="s">
        <v>107</v>
      </c>
      <c r="F4" s="64" t="s">
        <v>51</v>
      </c>
      <c r="G4" s="64" t="s">
        <v>25</v>
      </c>
      <c r="H4" s="64" t="s">
        <v>108</v>
      </c>
    </row>
    <row r="5" spans="1:48">
      <c r="A5" s="64" t="s">
        <v>7</v>
      </c>
      <c r="C5" s="64" t="s">
        <v>10</v>
      </c>
      <c r="D5" s="64" t="s">
        <v>109</v>
      </c>
      <c r="E5" s="64" t="s">
        <v>110</v>
      </c>
      <c r="F5" s="64" t="s">
        <v>52</v>
      </c>
      <c r="G5" s="64" t="s">
        <v>25</v>
      </c>
      <c r="H5" s="64" t="s">
        <v>108</v>
      </c>
      <c r="I5" s="64" t="s">
        <v>111</v>
      </c>
    </row>
    <row r="6" spans="1:48">
      <c r="A6" s="64" t="s">
        <v>7</v>
      </c>
      <c r="C6" s="64" t="s">
        <v>41</v>
      </c>
      <c r="D6" s="64" t="s">
        <v>112</v>
      </c>
      <c r="E6" s="64" t="s">
        <v>113</v>
      </c>
      <c r="F6" s="64" t="s">
        <v>52</v>
      </c>
      <c r="G6" s="64" t="s">
        <v>25</v>
      </c>
      <c r="H6" s="64" t="s">
        <v>108</v>
      </c>
      <c r="I6" s="64" t="s">
        <v>114</v>
      </c>
    </row>
    <row r="7" spans="1:48">
      <c r="A7" s="64" t="s">
        <v>7</v>
      </c>
    </row>
    <row r="8" spans="1:48">
      <c r="A8" s="64" t="s">
        <v>7</v>
      </c>
    </row>
    <row r="9" spans="1:48">
      <c r="A9" s="64" t="s">
        <v>7</v>
      </c>
    </row>
    <row r="10" spans="1:48">
      <c r="A10" s="64" t="s">
        <v>7</v>
      </c>
    </row>
    <row r="11" spans="1:48">
      <c r="A11" s="64" t="s">
        <v>7</v>
      </c>
      <c r="C11" s="64" t="s">
        <v>27</v>
      </c>
      <c r="E11" s="64" t="s">
        <v>115</v>
      </c>
    </row>
    <row r="12" spans="1:48">
      <c r="A12" s="64" t="s">
        <v>7</v>
      </c>
      <c r="C12" s="64" t="s">
        <v>28</v>
      </c>
      <c r="E12" s="64" t="s">
        <v>116</v>
      </c>
    </row>
    <row r="13" spans="1:48">
      <c r="A13" s="64" t="s">
        <v>7</v>
      </c>
      <c r="C13" s="64" t="s">
        <v>42</v>
      </c>
      <c r="E13" s="64" t="s">
        <v>117</v>
      </c>
    </row>
    <row r="14" spans="1:48">
      <c r="A14" s="64" t="s">
        <v>7</v>
      </c>
      <c r="C14" s="64" t="s">
        <v>39</v>
      </c>
      <c r="E14" s="64" t="s">
        <v>118</v>
      </c>
    </row>
    <row r="15" spans="1:48">
      <c r="A15" s="64" t="s">
        <v>7</v>
      </c>
      <c r="C15" s="64" t="s">
        <v>43</v>
      </c>
      <c r="E15" s="64" t="s">
        <v>119</v>
      </c>
    </row>
    <row r="16" spans="1:48">
      <c r="A16" s="64" t="s">
        <v>7</v>
      </c>
      <c r="C16" s="64" t="s">
        <v>44</v>
      </c>
      <c r="E16" s="64" t="s">
        <v>120</v>
      </c>
    </row>
    <row r="17" spans="1:42">
      <c r="A17" s="64" t="s">
        <v>7</v>
      </c>
    </row>
    <row r="18" spans="1:42">
      <c r="A18" s="64" t="s">
        <v>7</v>
      </c>
    </row>
    <row r="21" spans="1:42">
      <c r="M21" s="64" t="s">
        <v>76</v>
      </c>
    </row>
    <row r="23" spans="1:42">
      <c r="E23" s="64" t="s">
        <v>29</v>
      </c>
      <c r="K23" s="64" t="s">
        <v>77</v>
      </c>
      <c r="L23" s="64" t="s">
        <v>78</v>
      </c>
      <c r="M23" s="64" t="s">
        <v>14</v>
      </c>
      <c r="N23" s="64" t="s">
        <v>16</v>
      </c>
      <c r="O23" s="64" t="s">
        <v>30</v>
      </c>
      <c r="P23" s="64" t="s">
        <v>79</v>
      </c>
      <c r="Q23" s="64" t="s">
        <v>31</v>
      </c>
      <c r="R23" s="64" t="s">
        <v>38</v>
      </c>
      <c r="S23" s="64" t="s">
        <v>15</v>
      </c>
      <c r="T23" s="64" t="s">
        <v>80</v>
      </c>
      <c r="U23" s="64" t="s">
        <v>34</v>
      </c>
      <c r="V23" s="64" t="s">
        <v>81</v>
      </c>
      <c r="W23" s="64" t="s">
        <v>82</v>
      </c>
      <c r="X23" s="64" t="s">
        <v>36</v>
      </c>
      <c r="Y23" s="64" t="s">
        <v>12</v>
      </c>
      <c r="Z23" s="64" t="s">
        <v>32</v>
      </c>
      <c r="AA23" s="64" t="s">
        <v>13</v>
      </c>
      <c r="AB23" s="64" t="s">
        <v>37</v>
      </c>
      <c r="AC23" s="64" t="s">
        <v>57</v>
      </c>
      <c r="AD23" s="64" t="s">
        <v>58</v>
      </c>
      <c r="AE23" s="64" t="s">
        <v>83</v>
      </c>
      <c r="AF23" s="64" t="s">
        <v>84</v>
      </c>
      <c r="AG23" s="64" t="s">
        <v>85</v>
      </c>
      <c r="AH23" s="64" t="s">
        <v>86</v>
      </c>
      <c r="AI23" s="64" t="s">
        <v>87</v>
      </c>
      <c r="AJ23" s="64" t="s">
        <v>94</v>
      </c>
      <c r="AK23" s="64" t="s">
        <v>88</v>
      </c>
      <c r="AL23" s="64" t="s">
        <v>89</v>
      </c>
      <c r="AM23" s="64" t="s">
        <v>90</v>
      </c>
      <c r="AN23" s="64" t="s">
        <v>91</v>
      </c>
      <c r="AO23" s="64" t="s">
        <v>92</v>
      </c>
      <c r="AP23" s="64" t="s">
        <v>93</v>
      </c>
    </row>
    <row r="24" spans="1:42">
      <c r="B24" s="64" t="s">
        <v>121</v>
      </c>
      <c r="C24" s="64" t="s">
        <v>48</v>
      </c>
      <c r="E24" s="64" t="s">
        <v>122</v>
      </c>
      <c r="K24" s="64" t="s">
        <v>123</v>
      </c>
      <c r="L24" s="64" t="s">
        <v>124</v>
      </c>
      <c r="M24" s="64" t="s">
        <v>125</v>
      </c>
      <c r="N24" s="64" t="s">
        <v>126</v>
      </c>
      <c r="O24" s="64" t="s">
        <v>127</v>
      </c>
      <c r="P24" s="64" t="s">
        <v>128</v>
      </c>
      <c r="Q24" s="64" t="s">
        <v>129</v>
      </c>
      <c r="R24" s="64" t="s">
        <v>130</v>
      </c>
      <c r="S24" s="64" t="s">
        <v>131</v>
      </c>
      <c r="T24" s="64" t="s">
        <v>132</v>
      </c>
      <c r="U24" s="64" t="s">
        <v>133</v>
      </c>
      <c r="V24" s="64" t="s">
        <v>134</v>
      </c>
      <c r="W24" s="64" t="s">
        <v>135</v>
      </c>
      <c r="X24" s="64" t="s">
        <v>136</v>
      </c>
      <c r="Y24" s="64" t="s">
        <v>137</v>
      </c>
      <c r="Z24" s="64" t="s">
        <v>138</v>
      </c>
      <c r="AA24" s="64" t="s">
        <v>139</v>
      </c>
      <c r="AB24" s="64" t="s">
        <v>140</v>
      </c>
      <c r="AC24" s="64" t="s">
        <v>141</v>
      </c>
      <c r="AD24" s="64" t="s">
        <v>142</v>
      </c>
      <c r="AE24" s="64" t="s">
        <v>143</v>
      </c>
      <c r="AF24" s="64" t="s">
        <v>142</v>
      </c>
      <c r="AG24" s="64" t="s">
        <v>95</v>
      </c>
      <c r="AH24" s="64" t="s">
        <v>144</v>
      </c>
      <c r="AJ24" s="64" t="s">
        <v>96</v>
      </c>
      <c r="AK24" s="64" t="s">
        <v>136</v>
      </c>
      <c r="AL24" s="64" t="s">
        <v>137</v>
      </c>
      <c r="AM24" s="64" t="s">
        <v>145</v>
      </c>
      <c r="AN24" s="64" t="s">
        <v>146</v>
      </c>
      <c r="AO24" s="64" t="s">
        <v>147</v>
      </c>
      <c r="AP24" s="64" t="s">
        <v>148</v>
      </c>
    </row>
    <row r="25" spans="1:42">
      <c r="B25" s="64" t="s">
        <v>149</v>
      </c>
      <c r="C25" s="64" t="s">
        <v>49</v>
      </c>
      <c r="E25" s="64" t="s">
        <v>150</v>
      </c>
      <c r="M25" s="64" t="s">
        <v>151</v>
      </c>
      <c r="N25" s="64" t="s">
        <v>152</v>
      </c>
      <c r="O25" s="64" t="s">
        <v>153</v>
      </c>
      <c r="Q25" s="64" t="s">
        <v>154</v>
      </c>
      <c r="R25" s="64" t="s">
        <v>155</v>
      </c>
      <c r="T25" s="64" t="s">
        <v>156</v>
      </c>
      <c r="U25" s="64" t="s">
        <v>157</v>
      </c>
      <c r="X25" s="64" t="s">
        <v>156</v>
      </c>
      <c r="Y25" s="64" t="s">
        <v>158</v>
      </c>
      <c r="Z25" s="64" t="s">
        <v>159</v>
      </c>
      <c r="AA25" s="64" t="s">
        <v>160</v>
      </c>
      <c r="AB25" s="64" t="s">
        <v>161</v>
      </c>
      <c r="AC25" s="64" t="s">
        <v>162</v>
      </c>
      <c r="AD25" s="64" t="s">
        <v>163</v>
      </c>
      <c r="AH25" s="64" t="s">
        <v>164</v>
      </c>
      <c r="AL25" s="64" t="s">
        <v>165</v>
      </c>
      <c r="AM25" s="64" t="s">
        <v>166</v>
      </c>
    </row>
    <row r="26" spans="1:42">
      <c r="B26" s="64" t="s">
        <v>167</v>
      </c>
      <c r="C26" s="64" t="s">
        <v>50</v>
      </c>
      <c r="E26" s="64" t="s">
        <v>168</v>
      </c>
      <c r="M26" s="64" t="s">
        <v>169</v>
      </c>
      <c r="N26" s="64" t="s">
        <v>170</v>
      </c>
      <c r="O26" s="64" t="s">
        <v>171</v>
      </c>
      <c r="Q26" s="64" t="s">
        <v>172</v>
      </c>
      <c r="R26" s="64" t="s">
        <v>173</v>
      </c>
      <c r="T26" s="64" t="s">
        <v>174</v>
      </c>
      <c r="U26" s="64" t="s">
        <v>175</v>
      </c>
      <c r="X26" s="64" t="s">
        <v>174</v>
      </c>
      <c r="Y26" s="64" t="s">
        <v>176</v>
      </c>
      <c r="Z26" s="64" t="s">
        <v>177</v>
      </c>
      <c r="AA26" s="64" t="s">
        <v>178</v>
      </c>
      <c r="AB26" s="64" t="s">
        <v>179</v>
      </c>
      <c r="AC26" s="64" t="s">
        <v>180</v>
      </c>
      <c r="AD26" s="64" t="s">
        <v>181</v>
      </c>
      <c r="AL26" s="64" t="s">
        <v>182</v>
      </c>
      <c r="AM26" s="64" t="s">
        <v>183</v>
      </c>
    </row>
    <row r="28" spans="1:42">
      <c r="AC28" s="64" t="s">
        <v>184</v>
      </c>
      <c r="AD28" s="64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CDE1-053B-427F-971B-8FB500672F69}">
  <dimension ref="A1:E13"/>
  <sheetViews>
    <sheetView workbookViewId="0"/>
  </sheetViews>
  <sheetFormatPr defaultRowHeight="15"/>
  <sheetData>
    <row r="1" spans="1:5">
      <c r="A1" s="64" t="s">
        <v>189</v>
      </c>
      <c r="B1" s="64" t="s">
        <v>1</v>
      </c>
      <c r="C1" s="64" t="s">
        <v>2</v>
      </c>
      <c r="D1" s="64" t="s">
        <v>3</v>
      </c>
    </row>
    <row r="2" spans="1:5">
      <c r="B2" s="64" t="s">
        <v>19</v>
      </c>
      <c r="C2" s="64" t="s">
        <v>4</v>
      </c>
    </row>
    <row r="3" spans="1:5">
      <c r="A3" s="64" t="s">
        <v>0</v>
      </c>
      <c r="B3" s="64" t="s">
        <v>5</v>
      </c>
      <c r="C3" s="64" t="s">
        <v>203</v>
      </c>
    </row>
    <row r="4" spans="1:5">
      <c r="A4" s="64" t="s">
        <v>0</v>
      </c>
      <c r="B4" s="64" t="s">
        <v>6</v>
      </c>
      <c r="C4" s="64" t="s">
        <v>204</v>
      </c>
    </row>
    <row r="5" spans="1:5">
      <c r="A5" s="64" t="s">
        <v>0</v>
      </c>
      <c r="B5" s="64" t="s">
        <v>26</v>
      </c>
      <c r="C5" s="64" t="s">
        <v>97</v>
      </c>
      <c r="D5" s="64" t="s">
        <v>98</v>
      </c>
      <c r="E5" s="64" t="s">
        <v>45</v>
      </c>
    </row>
    <row r="8" spans="1:5">
      <c r="A8" s="64" t="s">
        <v>8</v>
      </c>
      <c r="C8" s="64" t="s">
        <v>99</v>
      </c>
    </row>
    <row r="9" spans="1:5">
      <c r="A9" s="64" t="s">
        <v>9</v>
      </c>
      <c r="C9" s="64" t="s">
        <v>100</v>
      </c>
    </row>
    <row r="10" spans="1:5">
      <c r="B10" s="64" t="s">
        <v>42</v>
      </c>
      <c r="C10" s="64" t="s">
        <v>101</v>
      </c>
    </row>
    <row r="11" spans="1:5">
      <c r="B11" s="64" t="s">
        <v>39</v>
      </c>
      <c r="C11" s="64" t="s">
        <v>101</v>
      </c>
    </row>
    <row r="12" spans="1:5">
      <c r="B12" s="64" t="s">
        <v>43</v>
      </c>
      <c r="C12" s="64" t="s">
        <v>102</v>
      </c>
    </row>
    <row r="13" spans="1:5">
      <c r="B13" s="64" t="s">
        <v>44</v>
      </c>
      <c r="C13" s="64" t="s">
        <v>103</v>
      </c>
      <c r="D13" s="6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2024-09-06T09:28:32Z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