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8_{67F00D2E-121C-4602-834B-216BB843E71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AP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AP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C26" i="2"/>
  <c r="AE26" i="2"/>
  <c r="AH26" i="2"/>
  <c r="AK26" i="2"/>
  <c r="AL26" i="2"/>
  <c r="AP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C27" i="2"/>
  <c r="AE27" i="2"/>
  <c r="AH27" i="2"/>
  <c r="AK27" i="2"/>
  <c r="AL27" i="2"/>
  <c r="AP27" i="2"/>
  <c r="E28" i="2"/>
  <c r="K28" i="2"/>
  <c r="L28" i="2"/>
  <c r="M28" i="2"/>
  <c r="N28" i="2"/>
  <c r="O28" i="2"/>
  <c r="P28" i="2"/>
  <c r="Q28" i="2"/>
  <c r="S28" i="2"/>
  <c r="T28" i="2"/>
  <c r="V28" i="2"/>
  <c r="W28" i="2"/>
  <c r="X28" i="2"/>
  <c r="Y28" i="2"/>
  <c r="Z28" i="2"/>
  <c r="AA28" i="2"/>
  <c r="AC28" i="2"/>
  <c r="AB28" i="2" s="1"/>
  <c r="E29" i="2"/>
  <c r="K29" i="2"/>
  <c r="L29" i="2"/>
  <c r="M29" i="2"/>
  <c r="N29" i="2"/>
  <c r="O29" i="2"/>
  <c r="P29" i="2"/>
  <c r="Q29" i="2"/>
  <c r="S29" i="2"/>
  <c r="T29" i="2"/>
  <c r="V29" i="2"/>
  <c r="W29" i="2"/>
  <c r="X29" i="2"/>
  <c r="Y29" i="2"/>
  <c r="Z29" i="2"/>
  <c r="AA29" i="2"/>
  <c r="AC29" i="2"/>
  <c r="AB29" i="2" s="1"/>
  <c r="D5" i="1"/>
  <c r="B8" i="89"/>
  <c r="B7" i="89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5" i="2" l="1"/>
  <c r="B26" i="2"/>
  <c r="B27" i="2"/>
  <c r="I6" i="2"/>
  <c r="I5" i="2"/>
  <c r="D4" i="2"/>
  <c r="E4" i="2" s="1"/>
  <c r="D6" i="2"/>
  <c r="D5" i="2"/>
  <c r="E5" i="2" l="1"/>
  <c r="E6" i="2"/>
  <c r="B29" i="2"/>
  <c r="B28" i="2"/>
  <c r="B24" i="2"/>
</calcChain>
</file>

<file path=xl/sharedStrings.xml><?xml version="1.0" encoding="utf-8"?>
<sst xmlns="http://schemas.openxmlformats.org/spreadsheetml/2006/main" count="964" uniqueCount="281">
  <si>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</si>
  <si>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</si>
  <si>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</si>
  <si>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</si>
  <si>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</si>
  <si>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</si>
  <si>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</si>
  <si>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</si>
  <si>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</si>
  <si>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</si>
  <si>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</si>
  <si>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</si>
  <si>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</si>
  <si>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</si>
  <si>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</si>
  <si>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</si>
  <si>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</si>
  <si>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</si>
  <si>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</si>
  <si>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</si>
  <si>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</si>
  <si>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</si>
  <si>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</si>
  <si>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</si>
  <si>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</si>
  <si>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</si>
  <si>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</si>
  <si>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</si>
  <si>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</si>
  <si>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</si>
  <si>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</si>
  <si>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</si>
  <si>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</si>
  <si>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</si>
  <si>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</si>
  <si>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</si>
  <si>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</si>
  <si>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</si>
  <si>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</si>
  <si>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</si>
  <si>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</si>
  <si>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</si>
  <si>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</si>
  <si>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</si>
  <si>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</si>
  <si>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</si>
  <si>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</si>
  <si>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</si>
  <si>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</si>
  <si>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</si>
  <si>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</si>
  <si>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</si>
  <si>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</si>
  <si>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</si>
  <si>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</si>
  <si>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</si>
  <si>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</si>
  <si>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</si>
  <si>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</si>
  <si>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</si>
  <si>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</si>
  <si>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</si>
  <si>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</si>
  <si>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</si>
  <si>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</si>
  <si>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</si>
  <si>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</si>
  <si>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</si>
  <si>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</si>
  <si>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</si>
  <si>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</si>
  <si>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</si>
  <si>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</si>
  <si>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</si>
  <si>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</si>
  <si>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</si>
  <si>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</si>
  <si>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</si>
  <si>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</si>
  <si>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</si>
  <si>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</si>
  <si>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</si>
  <si>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</si>
  <si>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</si>
  <si>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</si>
  <si>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</si>
  <si>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</si>
  <si>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</si>
  <si>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</si>
  <si>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</si>
  <si>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</si>
  <si>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</si>
  <si>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</si>
  <si>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</si>
  <si>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</si>
  <si>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</si>
  <si>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</si>
  <si>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</si>
  <si>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</si>
  <si>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</si>
  <si>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</si>
  <si>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</si>
  <si>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</si>
  <si>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</si>
  <si>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</si>
  <si>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</si>
  <si>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</si>
  <si>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</si>
  <si>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</si>
  <si>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</si>
  <si>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</si>
  <si>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</si>
  <si>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</si>
  <si>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</si>
  <si>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</si>
  <si>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</si>
  <si>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</si>
  <si>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</si>
  <si>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</si>
  <si>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</si>
  <si>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</si>
  <si>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</si>
  <si>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</si>
  <si>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</si>
  <si>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</si>
  <si>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</si>
  <si>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</si>
  <si>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</si>
  <si>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</si>
  <si>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</si>
  <si>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</si>
  <si>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</si>
  <si>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</si>
  <si>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</si>
  <si>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</si>
  <si>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</si>
  <si>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</si>
  <si>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</si>
  <si>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</si>
  <si>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</si>
  <si>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</si>
  <si>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</si>
  <si>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</si>
  <si>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</si>
  <si>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</si>
  <si>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</si>
  <si>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</si>
  <si>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</si>
  <si>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</si>
  <si>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</si>
  <si>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</si>
  <si>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</si>
  <si>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</si>
  <si>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</si>
  <si>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</si>
  <si>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</si>
  <si>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</si>
  <si>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</si>
  <si>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</si>
  <si>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</si>
  <si>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</si>
  <si>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</si>
  <si>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</si>
  <si>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</si>
  <si>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</si>
  <si>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</si>
  <si>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</si>
  <si>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</si>
  <si>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</si>
  <si>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</si>
  <si>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</si>
  <si>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</si>
  <si>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</si>
  <si>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</si>
  <si>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</si>
  <si>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</si>
  <si>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</si>
  <si>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</si>
  <si>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</si>
  <si>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</si>
  <si>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</si>
  <si>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</si>
  <si>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</si>
  <si>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</si>
  <si>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</si>
  <si>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</si>
  <si>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</si>
  <si>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</si>
  <si>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</si>
  <si>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</si>
  <si>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</si>
  <si>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</si>
  <si>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</si>
  <si>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</si>
  <si>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</si>
  <si>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</si>
  <si>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</si>
  <si>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</si>
  <si>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</si>
  <si>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</si>
  <si>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</si>
  <si>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</si>
  <si>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</si>
  <si>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</si>
  <si>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</si>
  <si>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</si>
  <si>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</si>
  <si>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</si>
  <si>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</si>
  <si>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</si>
  <si>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</si>
  <si>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</si>
  <si>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</si>
  <si>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</si>
  <si>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</si>
  <si>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</si>
  <si>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</si>
  <si>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</si>
  <si>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</si>
  <si>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</si>
  <si>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</si>
  <si>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</si>
  <si>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</si>
  <si>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</si>
  <si>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</si>
  <si>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</si>
  <si>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</si>
  <si>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</si>
  <si>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</si>
  <si>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</si>
  <si>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</si>
  <si>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</si>
  <si>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</si>
  <si>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</si>
  <si>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</si>
  <si>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</si>
  <si>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</si>
  <si>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</si>
  <si>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</si>
  <si>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</si>
  <si>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</si>
  <si>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</si>
  <si>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</si>
  <si>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</si>
  <si>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</si>
  <si>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</si>
  <si>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</si>
  <si>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</si>
  <si>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</si>
  <si>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</si>
  <si>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</si>
  <si>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</si>
  <si>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</si>
  <si>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</si>
  <si>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</si>
  <si>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</si>
  <si>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</si>
  <si>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</si>
  <si>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</si>
  <si>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</si>
  <si>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</si>
  <si>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=IFERROR(NF($E29,"ADDRESS2"),"-")</t>
  </si>
  <si>
    <t>="01/07/2024"</t>
  </si>
  <si>
    <t>="31/07/2024"</t>
  </si>
  <si>
    <t>="""UICACS"","""",""SQL="",""2=DOCNUM"",""33035880"",""14=CUSTREF"",""8824004755"",""14=U_CUSTREF"",""8824004755"",""15=DOCDATE"",""15/7/2024"",""15=TAXDATE"",""15/7/2024"",""14=CARDCODE"",""CI1232-SGD"",""14=CARDNAME"",""SINGAPORE GENERAL HOSPITAL PTE LTD"",""14=ITEMCODE"",""MS228-04529GLP"","""&amp;"14=ITEMNAME"",""MS SQLSVRSTD SNGL SA MVL"",""10=QUANTITY"",""1.000000"",""14=U_PONO"",""951339"",""15=U_PODATE"",""12/7/2024"",""10=U_TLINTCOS"",""0.000000"",""2=SLPCODE"",""132"",""14=SLPNAME"",""E0001-CS"",""14=MEMO"",""WENDY KUM CHIOU SZE"",""14=CONTACTNAME"",""FINANCE DEPARTMENT"",""10="&amp;"LINETOTAL"",""543.240000"",""14=U_ENR"","""",""14=U_MSENR"",""S7138270"",""14=U_MSPCN"",""8E125DFC"",""14=ADDRESS2"",""PHILINE CHAN_x000D_SINGAPORE GENERAL HOSPITAL PTE LTD SOC A CLINIC, BLK 3 PULMONARY PHYSIOLOGY LAB SINGAPORE_x000D_PHILINE CHAN_x000D_TEL: 63213559_x000D_FAX: _x000D_EMAIL: philine.cha"&amp;"n.a.h@sgh.com.sg"""</t>
  </si>
  <si>
    <t>="""UICACS"","""",""SQL="",""2=DOCNUM"",""33035880"",""14=CUSTREF"",""8824004755"",""14=U_CUSTREF"",""8824004755"",""15=DOCDATE"",""15/7/2024"",""15=TAXDATE"",""15/7/2024"",""14=CARDCODE"",""CI1232-SGD"",""14=CARDNAME"",""SINGAPORE GENERAL HOSPITAL PTE LTD"",""14=ITEMCODE"",""MS359-01014GLP"","""&amp;"14=ITEMNAME"",""MS SQL CAL SNGL SA MVL USER CAL"",""10=QUANTITY"",""5.000000"",""14=U_PONO"",""951339"",""15=U_PODATE"",""12/7/2024"",""10=U_TLINTCOS"",""0.000000"",""2=SLPCODE"",""132"",""14=SLPNAME"",""E0001-CS"",""14=MEMO"",""WENDY KUM CHIOU SZE"",""14=CONTACTNAME"",""FINANCE DEPARTMEN"&amp;"T"",""10=LINETOTAL"",""647.100000"",""14=U_ENR"","""",""14=U_MSENR"",""S7138270"",""14=U_MSPCN"",""8E125DFC"",""14=ADDRESS2"",""PHILINE CHAN_x000D_SINGAPORE GENERAL HOSPITAL PTE LTD SOC A CLINIC, BLK 3 PULMONARY PHYSIOLOGY LAB SINGAPORE_x000D_PHILINE CHAN_x000D_TEL: 63213559_x000D_FAX: _x000D_EMAIL: phil"&amp;"ine.chan.a.h@sgh.com.sg"""</t>
  </si>
  <si>
    <t>="""UICACS"","""",""SQL="",""2=DOCNUM"",""33035978"",""14=CUSTREF"",""6724000824"",""14=U_CUSTREF"",""6724000824"",""15=DOCDATE"",""25/7/2024"",""15=TAXDATE"",""25/7/2024"",""14=CARDCODE"",""CI1256-SGD"",""14=CARDNAME"",""SINGAPORE HEALTH SERVICES PTE LTD"",""14=ITEMCODE"",""MS7JQ-00355GLP"",""1"&amp;"4=ITEMNAME"",""MS SQL SERVER ENTERPRISE CORE SLNG SA 2L"",""10=QUANTITY"",""2.000000"",""14=U_PONO"",""951567"",""15=U_PODATE"",""24/7/2024"",""10=U_TLINTCOS"",""0.000000"",""2=SLPCODE"",""132"",""14=SLPNAME"",""E0001-CS"",""14=MEMO"",""WENDY KUM CHIOU SZE"",""14=CONTACTNAME"",""FINANCE D"&amp;"EPARTMENT"",""10=LINETOTAL"",""16650.360000"",""14=U_ENR"","""",""14=U_MSENR"",""S7138270"",""14=U_MSPCN"",""A8AA53F5"",""14=ADDRESS2"",""HENDRA KURNIANTO_x000D_SINGAPORE HEALTH SERVICES PTE LTD 168 JALAN BUKIT MERAH #16-01, SURBANA ONE SINGAPORE 150168_x000D_HENDRA KURNIANTO_x000D_TEL: 90184"&amp;"247_x000D_FAX: _x000D_EMAIL: hendra.kurnianto@synapxe.sg"""</t>
  </si>
  <si>
    <t>=IFERROR(NF($E28,"CONTACTNAME"),"-")</t>
  </si>
  <si>
    <t>=IFERROR(NF($E28,"U_PODATE"),"-")</t>
  </si>
  <si>
    <t>=IFERROR(AC28/W28,0)</t>
  </si>
  <si>
    <t>=IFERROR(NF($E29,"CONTACTNAME"),"-")</t>
  </si>
  <si>
    <t>=IFERROR(NF($E29,"U_PODATE"),"-")</t>
  </si>
  <si>
    <t>=IFERROR(AC29/W29,0)</t>
  </si>
  <si>
    <t>=SUBTOTAL(9,AB24:AB30)</t>
  </si>
  <si>
    <t>=SUBTOTAL(9,AC24:AC30)</t>
  </si>
  <si>
    <t>LICENSE WITH SA</t>
  </si>
  <si>
    <t>01.08.2024</t>
  </si>
  <si>
    <t>30.11.2026</t>
  </si>
  <si>
    <t>31.10.2026</t>
  </si>
  <si>
    <t>SA RENEWAL</t>
  </si>
  <si>
    <t>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</si>
</sst>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  <xf numFmtId="15" fontId="0" fillId="0" borderId="0" xfId="0" applyNumberFormat="1"/>
    <xf numFmtId="165" fontId="0" fillId="2" borderId="0" xfId="0" applyNumberFormat="1" applyFill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"01/07/2024"</f>
        <v>01/07/2024</v>
      </c>
    </row>
    <row r="4" spans="1:5">
      <c r="A4" s="1" t="s">
        <v>0</v>
      </c>
      <c r="B4" s="4" t="s">
        <v>6</v>
      </c>
      <c r="C4" s="5" t="str">
        <f>"31/07/2024"</f>
        <v>31/07/2024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01/Jul/2024..31/Jul/2024</v>
      </c>
    </row>
    <row r="9" spans="1:5">
      <c r="A9" s="1" t="s">
        <v>9</v>
      </c>
      <c r="C9" s="3" t="str">
        <f>TEXT($C$3,"yyyyMMdd") &amp; ".." &amp; TEXT($C$4,"yyyyMMdd")</f>
        <v>20240701..20240731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6"/>
  <sheetViews>
    <sheetView tabSelected="1" topLeftCell="T19" zoomScale="92" zoomScaleNormal="92" workbookViewId="0">
      <selection activeCell="AA40" sqref="AA4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0" style="4" customWidth="1"/>
    <col min="16" max="16" width="9.85546875" style="4" bestFit="1" customWidth="1"/>
    <col min="17" max="17" width="8.85546875" style="3" bestFit="1" customWidth="1"/>
    <col min="18" max="18" width="12" style="4" bestFit="1" customWidth="1"/>
    <col min="19" max="19" width="36.7109375" style="4" bestFit="1" customWidth="1"/>
    <col min="20" max="20" width="14.7109375" style="4" bestFit="1" customWidth="1"/>
    <col min="21" max="21" width="14.7109375" style="4" customWidth="1"/>
    <col min="22" max="22" width="10.5703125" style="4" bestFit="1" customWidth="1"/>
    <col min="23" max="23" width="10.28515625" style="17" bestFit="1" customWidth="1"/>
    <col min="24" max="24" width="8.5703125" style="4" bestFit="1" customWidth="1"/>
    <col min="25" max="25" width="23" style="4" hidden="1" customWidth="1"/>
    <col min="26" max="26" width="10.7109375" style="4" hidden="1" customWidth="1"/>
    <col min="27" max="27" width="7.140625" style="4" customWidth="1"/>
    <col min="28" max="28" width="10.42578125" style="28" bestFit="1" customWidth="1"/>
    <col min="29" max="29" width="13.85546875" style="28" bestFit="1" customWidth="1"/>
    <col min="30" max="30" width="9.7109375" style="4" bestFit="1" customWidth="1"/>
    <col min="31" max="31" width="9.28515625" style="4"/>
    <col min="32" max="32" width="10.5703125" style="4" bestFit="1" customWidth="1"/>
    <col min="33" max="33" width="9.28515625" style="4"/>
    <col min="34" max="35" width="9.28515625" style="4" hidden="1" customWidth="1"/>
    <col min="36" max="37" width="11.28515625" style="4" customWidth="1"/>
    <col min="38" max="38" width="40.42578125" style="4" customWidth="1"/>
    <col min="39" max="39" width="13.140625" style="4" customWidth="1"/>
    <col min="40" max="40" width="11.42578125" style="4" customWidth="1"/>
    <col min="41" max="41" width="12.140625" style="4" customWidth="1"/>
    <col min="42" max="42" width="27" style="4" customWidth="1"/>
    <col min="43" max="16384" width="9.28515625" style="4"/>
  </cols>
  <sheetData>
    <row r="1" spans="1:35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52" t="s">
        <v>17</v>
      </c>
      <c r="AH1" s="1" t="s">
        <v>7</v>
      </c>
      <c r="AI1" s="1" t="s">
        <v>7</v>
      </c>
    </row>
    <row r="2" spans="1:35" hidden="1">
      <c r="A2" s="1" t="s">
        <v>7</v>
      </c>
      <c r="D2" s="4" t="s">
        <v>18</v>
      </c>
      <c r="E2" s="4" t="str">
        <f>Option!$C$2</f>
        <v>UICACS</v>
      </c>
    </row>
    <row r="3" spans="1:35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5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26</v>
      </c>
      <c r="E11" s="4" t="str">
        <f>Option!$C$9</f>
        <v>20240701..20240731</v>
      </c>
      <c r="K11" s="9"/>
    </row>
    <row r="12" spans="1:35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5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5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5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5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3" hidden="1">
      <c r="A17" s="1" t="s">
        <v>7</v>
      </c>
    </row>
    <row r="18" spans="1:43" s="22" customFormat="1" hidden="1">
      <c r="A18" s="22" t="s">
        <v>7</v>
      </c>
      <c r="I18" s="23"/>
      <c r="L18" s="24"/>
      <c r="M18" s="25"/>
      <c r="Q18" s="26"/>
      <c r="W18" s="27"/>
      <c r="AB18" s="29"/>
      <c r="AC18" s="29"/>
    </row>
    <row r="20" spans="1:43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3" ht="15.75">
      <c r="K21" s="50" t="s">
        <v>40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</row>
    <row r="22" spans="1:43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3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223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49</v>
      </c>
      <c r="AD23" s="39" t="s">
        <v>50</v>
      </c>
      <c r="AE23" s="40" t="s">
        <v>60</v>
      </c>
      <c r="AF23" s="41" t="s">
        <v>61</v>
      </c>
      <c r="AG23" s="41" t="s">
        <v>62</v>
      </c>
      <c r="AH23" s="41" t="s">
        <v>63</v>
      </c>
      <c r="AI23" s="37" t="s">
        <v>64</v>
      </c>
      <c r="AJ23" s="37" t="s">
        <v>65</v>
      </c>
      <c r="AK23" s="37" t="s">
        <v>66</v>
      </c>
      <c r="AL23" s="37" t="s">
        <v>67</v>
      </c>
      <c r="AM23" s="37" t="s">
        <v>68</v>
      </c>
      <c r="AN23" s="37" t="s">
        <v>69</v>
      </c>
      <c r="AO23" s="37" t="s">
        <v>70</v>
      </c>
      <c r="AP23" s="33" t="s">
        <v>71</v>
      </c>
    </row>
    <row r="24" spans="1:43">
      <c r="B24" s="1" t="str">
        <f>IF(K24="","Hide","Show")</f>
        <v>Show</v>
      </c>
      <c r="C24" s="4" t="s">
        <v>43</v>
      </c>
      <c r="E24" s="11" t="str">
        <f>"""UICACS"","""",""SQL="",""2=DOCNUM"",""33035817"",""14=CUSTREF"",""4310000004"",""14=U_CUSTREF"",""4310000004"",""15=DOCDATE"",""5/7/2024"",""15=TAXDATE"",""5/7/2024"",""14=CARDCODE"",""CI1261-SGD"",""14=CARDNAME"",""CHANGI GENERAL HOSPITAL PTE LTD"",""14=ITEMCODE"",""MS7NQ-00300GLP"",""14=IT"&amp;"EMNAME"",""MS SQL SERVER STANDARD CORE SLNG LSA 2L"",""10=QUANTITY"",""4.000000"",""14=U_PONO"",""951124"",""15=U_PODATE"",""3/7/2024"",""10=U_TLINTCOS"",""0.000000"",""2=SLPCODE"",""132"",""14=SLPNAME"",""E0001-CS"",""14=MEMO"",""WENDY KUM CHIOU SZE"",""14=CONTACTNAME"",""E-INVOICE"",""10="&amp;"LINETOTAL"",""22733.840000"",""14=U_ENR"","""",""14=U_MSENR"",""S7138270"",""14=U_MSPCN"",""83288253"",""14=ADDRESS2"",""NICHOLAS TEE KIM HENG_x000D_CHANGI GENERAL HOSPITAL 2 SIMEI STREET SINGHEALTH CIO/CISO, SINHEALTH CIO OFFICE SINGAPORE 529889_x000D_NICHOLAS TEE KIM HENG_x000D_TEL: 90011"&amp;"634_x000D_FAX: _x000D_EMAIL: nicholas.tee@synapxe.sg"""</f>
        <v>"UICACS","","SQL=","2=DOCNUM","33035817","14=CUSTREF","4310000004","14=U_CUSTREF","4310000004","15=DOCDATE","5/7/2024","15=TAXDATE","5/7/2024","14=CARDCODE","CI1261-SGD","14=CARDNAME","CHANGI GENERAL HOSPITAL PTE LTD","14=ITEMCODE","MS7NQ-00300GLP","14=ITEMNAME","MS SQL SERVER STANDARD CORE SLNG LSA 2L","10=QUANTITY","4.000000","14=U_PONO","951124","15=U_PODATE","3/7/2024","10=U_TLINTCOS","0.000000","2=SLPCODE","132","14=SLPNAME","E0001-CS","14=MEMO","WENDY KUM CHIOU SZE","14=CONTACTNAME","E-INVOICE","10=LINETOTAL","22733.840000","14=U_ENR","","14=U_MSENR","S7138270","14=U_MSPCN","83288253","14=ADDRESS2","NICHOLAS TEE KIM HENG_x000D_CHANGI GENERAL HOSPITAL 2 SIMEI STREET SINGHEALTH CIO/CISO, SINHEALTH CIO OFFICE SINGAPORE 529889_x000D_NICHOLAS TEE KIM HENG_x000D_TEL: 90011634_x000D_FAX: _x000D_EMAIL: nicholas.tee@synapxe.sg"</v>
      </c>
      <c r="K24" s="19">
        <f>MONTH(N24)</f>
        <v>7</v>
      </c>
      <c r="L24" s="19">
        <f>YEAR(N24)</f>
        <v>2024</v>
      </c>
      <c r="M24" s="4">
        <v>33035817</v>
      </c>
      <c r="N24" s="30">
        <v>45478</v>
      </c>
      <c r="O24" s="19" t="str">
        <f>"S7138270"</f>
        <v>S7138270</v>
      </c>
      <c r="P24" s="19" t="str">
        <f>"83288253"</f>
        <v>83288253</v>
      </c>
      <c r="Q24" s="19"/>
      <c r="R24" s="19" t="str">
        <f>"CI1261-SGD"</f>
        <v>CI1261-SGD</v>
      </c>
      <c r="S24" s="4" t="str">
        <f>"CHANGI GENERAL HOSPITAL PTE LTD"</f>
        <v>CHANGI GENERAL HOSPITAL PTE LTD</v>
      </c>
      <c r="T24" s="19" t="str">
        <f>"4310000004"</f>
        <v>4310000004</v>
      </c>
      <c r="U24" s="42" t="str">
        <f>"951124"</f>
        <v>951124</v>
      </c>
      <c r="V24" s="42">
        <v>45476</v>
      </c>
      <c r="W24" s="42">
        <v>45478</v>
      </c>
      <c r="X24" s="43">
        <f>SUM(N24-V24)</f>
        <v>2</v>
      </c>
      <c r="Y24" s="44" t="str">
        <f>"MS7NQ-00300GLP"</f>
        <v>MS7NQ-00300GLP</v>
      </c>
      <c r="Z24" s="44" t="str">
        <f>"MS SQL SERVER STANDARD CORE SLNG LSA 2L"</f>
        <v>MS SQL SERVER STANDARD CORE SLNG LSA 2L</v>
      </c>
      <c r="AA24" s="44" t="str">
        <f>"WENDY KUM CHIOU SZE"</f>
        <v>WENDY KUM CHIOU SZE</v>
      </c>
      <c r="AB24" s="43">
        <v>4</v>
      </c>
      <c r="AC24" s="28">
        <f>IFERROR(AD24/AB24,0)</f>
        <v>5683.46</v>
      </c>
      <c r="AD24" s="31">
        <v>22733.84</v>
      </c>
      <c r="AE24" s="19" t="str">
        <f>"-"</f>
        <v>-</v>
      </c>
      <c r="AF24" s="45">
        <v>22733.84</v>
      </c>
      <c r="AG24" s="30" t="s">
        <v>72</v>
      </c>
      <c r="AH24" s="46" t="str">
        <f>"NICHOLAS TEE KIM HENG_x000D_CHANGI GENERAL HOSPITAL 2 SIMEI STREET SINGHEALTH CIO/CISO, SINHEALTH CIO OFFICE SINGAPORE 529889_x000D_NICHOLAS TEE KIM HENG_x000D_TEL: 90011634_x000D_FAX: _x000D_EMAIL: nicholas.tee@synapxe.sg"</f>
        <v>NICHOLAS TEE KIM HENG_x000D_CHANGI GENERAL HOSPITAL 2 SIMEI STREET SINGHEALTH CIO/CISO, SINHEALTH CIO OFFICE SINGAPORE 529889_x000D_NICHOLAS TEE KIM HENG_x000D_TEL: 90011634_x000D_FAX: _x000D_EMAIL: nicholas.tee@synapxe.sg</v>
      </c>
      <c r="AI24" s="47" t="s">
        <v>73</v>
      </c>
      <c r="AJ24" s="47" t="s">
        <v>74</v>
      </c>
      <c r="AK24" s="3" t="str">
        <f>"MS7NQ-00300GLP"</f>
        <v>MS7NQ-00300GLP</v>
      </c>
      <c r="AL24" s="3" t="str">
        <f>"MS SQL SERVER STANDARD CORE SLNG LSA 2L"</f>
        <v>MS SQL SERVER STANDARD CORE SLNG LSA 2L</v>
      </c>
      <c r="AM24" s="3" t="s">
        <v>275</v>
      </c>
      <c r="AN24" s="19" t="s">
        <v>276</v>
      </c>
      <c r="AO24" s="19" t="s">
        <v>277</v>
      </c>
      <c r="AP24" s="19" t="str">
        <f>"-"</f>
        <v>-</v>
      </c>
    </row>
    <row r="25" spans="1:43">
      <c r="A25" s="1" t="s">
        <v>166</v>
      </c>
      <c r="B25" s="1" t="str">
        <f t="shared" ref="B25:B27" si="0">IF(K25="","Hide","Show")</f>
        <v>Show</v>
      </c>
      <c r="C25" s="4" t="s">
        <v>43</v>
      </c>
      <c r="E25" s="11" t="str">
        <f>"""UICACS"","""",""SQL="",""2=DOCNUM"",""33035880"",""14=CUSTREF"",""8824004755"",""14=U_CUSTREF"",""8824004755"",""15=DOCDATE"",""15/7/2024"",""15=TAXDATE"",""15/7/2024"",""14=CARDCODE"",""CI1232-SGD"",""14=CARDNAME"",""SINGAPORE GENERAL HOSPITAL PTE LTD"",""14=ITEMCODE"",""MS228-04529GLP"","""&amp;"14=ITEMNAME"",""MS SQLSVRSTD SNGL SA MVL"",""10=QUANTITY"",""1.000000"",""14=U_PONO"",""951339"",""15=U_PODATE"",""12/7/2024"",""10=U_TLINTCOS"",""0.000000"",""2=SLPCODE"",""132"",""14=SLPNAME"",""E0001-CS"",""14=MEMO"",""WENDY KUM CHIOU SZE"",""14=CONTACTNAME"",""FINANCE DEPARTMENT"",""10="&amp;"LINETOTAL"",""543.240000"",""14=U_ENR"","""",""14=U_MSENR"",""S7138270"",""14=U_MSPCN"",""8E125DFC"",""14=ADDRESS2"",""PHILINE CHAN_x000D_SINGAPORE GENERAL HOSPITAL PTE LTD SOC A CLINIC, BLK 3 PULMONARY PHYSIOLOGY LAB SINGAPORE_x000D_PHILINE CHAN_x000D_TEL: 63213559_x000D_FAX: _x000D_EMAIL: philine.cha"&amp;"n.a.h@sgh.com.sg"""</f>
        <v>"UICACS","","SQL=","2=DOCNUM","33035880","14=CUSTREF","8824004755","14=U_CUSTREF","8824004755","15=DOCDATE","15/7/2024","15=TAXDATE","15/7/2024","14=CARDCODE","CI1232-SGD","14=CARDNAME","SINGAPORE GENERAL HOSPITAL PTE LTD","14=ITEMCODE","MS228-04529GLP","14=ITEMNAME","MS SQLSVRSTD SNGL SA MVL","10=QUANTITY","1.000000","14=U_PONO","951339","15=U_PODATE","12/7/2024","10=U_TLINTCOS","0.000000","2=SLPCODE","132","14=SLPNAME","E0001-CS","14=MEMO","WENDY KUM CHIOU SZE","14=CONTACTNAME","FINANCE DEPARTMENT","10=LINETOTAL","543.240000","14=U_ENR","","14=U_MSENR","S7138270","14=U_MSPCN","8E125DFC","14=ADDRESS2","PHILINE CHAN_x000D_SINGAPORE GENERAL HOSPITAL PTE LTD SOC A CLINIC, BLK 3 PULMONARY PHYSIOLOGY LAB SINGAPORE_x000D_PHILINE CHAN_x000D_TEL: 63213559_x000D_FAX: _x000D_EMAIL: philine.chan.a.h@sgh.com.sg"</v>
      </c>
      <c r="K25" s="19">
        <f>MONTH(N25)</f>
        <v>7</v>
      </c>
      <c r="L25" s="19">
        <f>YEAR(N25)</f>
        <v>2024</v>
      </c>
      <c r="M25" s="4">
        <v>33035880</v>
      </c>
      <c r="N25" s="30">
        <v>45488</v>
      </c>
      <c r="O25" s="19" t="str">
        <f>"S7138270"</f>
        <v>S7138270</v>
      </c>
      <c r="P25" s="19" t="str">
        <f>"8E125DFC"</f>
        <v>8E125DFC</v>
      </c>
      <c r="Q25" s="19"/>
      <c r="R25" s="19" t="str">
        <f>"CI1232-SGD"</f>
        <v>CI1232-SGD</v>
      </c>
      <c r="S25" s="4" t="str">
        <f>"SINGAPORE GENERAL HOSPITAL PTE LTD"</f>
        <v>SINGAPORE GENERAL HOSPITAL PTE LTD</v>
      </c>
      <c r="T25" s="19" t="str">
        <f>"8824004755"</f>
        <v>8824004755</v>
      </c>
      <c r="U25" s="42" t="str">
        <f>"951339"</f>
        <v>951339</v>
      </c>
      <c r="V25" s="42">
        <v>45485</v>
      </c>
      <c r="W25" s="42">
        <v>45488</v>
      </c>
      <c r="X25" s="43">
        <f>SUM(N25-V25)</f>
        <v>3</v>
      </c>
      <c r="Y25" s="44" t="str">
        <f>"MS228-04529GLP"</f>
        <v>MS228-04529GLP</v>
      </c>
      <c r="Z25" s="44" t="str">
        <f>"MS SQLSVRSTD SNGL SA MVL"</f>
        <v>MS SQLSVRSTD SNGL SA MVL</v>
      </c>
      <c r="AA25" s="44" t="str">
        <f>"WENDY KUM CHIOU SZE"</f>
        <v>WENDY KUM CHIOU SZE</v>
      </c>
      <c r="AB25" s="43">
        <v>1</v>
      </c>
      <c r="AC25" s="28">
        <f>IFERROR(AD25/AB25,0)</f>
        <v>543.24</v>
      </c>
      <c r="AD25" s="31">
        <v>543.24</v>
      </c>
      <c r="AE25" s="19" t="str">
        <f>"-"</f>
        <v>-</v>
      </c>
      <c r="AF25" s="45">
        <v>543.24</v>
      </c>
      <c r="AG25" s="30" t="s">
        <v>72</v>
      </c>
      <c r="AH25" s="46" t="str">
        <f>"PHILINE CHAN_x000D_SINGAPORE GENERAL HOSPITAL PTE LTD SOC A CLINIC, BLK 3 PULMONARY PHYSIOLOGY LAB SINGAPORE_x000D_PHILINE CHAN_x000D_TEL: 63213559_x000D_FAX: _x000D_EMAIL: philine.chan.a.h@sgh.com.sg"</f>
        <v>PHILINE CHAN_x000D_SINGAPORE GENERAL HOSPITAL PTE LTD SOC A CLINIC, BLK 3 PULMONARY PHYSIOLOGY LAB SINGAPORE_x000D_PHILINE CHAN_x000D_TEL: 63213559_x000D_FAX: _x000D_EMAIL: philine.chan.a.h@sgh.com.sg</v>
      </c>
      <c r="AI25" s="47" t="s">
        <v>73</v>
      </c>
      <c r="AJ25" s="47" t="s">
        <v>74</v>
      </c>
      <c r="AK25" s="3" t="str">
        <f>"MS228-04529GLP"</f>
        <v>MS228-04529GLP</v>
      </c>
      <c r="AL25" s="3" t="str">
        <f>"MS SQLSVRSTD SNGL SA MVL"</f>
        <v>MS SQLSVRSTD SNGL SA MVL</v>
      </c>
      <c r="AM25" s="19" t="s">
        <v>279</v>
      </c>
      <c r="AN25" s="19" t="s">
        <v>280</v>
      </c>
      <c r="AO25" s="51" t="s">
        <v>278</v>
      </c>
      <c r="AP25" s="19" t="str">
        <f>"-"</f>
        <v>-</v>
      </c>
    </row>
    <row r="26" spans="1:43">
      <c r="A26" s="1" t="s">
        <v>166</v>
      </c>
      <c r="B26" s="1" t="str">
        <f t="shared" si="0"/>
        <v>Show</v>
      </c>
      <c r="C26" s="4" t="s">
        <v>43</v>
      </c>
      <c r="E26" s="11" t="str">
        <f>"""UICACS"","""",""SQL="",""2=DOCNUM"",""33035880"",""14=CUSTREF"",""8824004755"",""14=U_CUSTREF"",""8824004755"",""15=DOCDATE"",""15/7/2024"",""15=TAXDATE"",""15/7/2024"",""14=CARDCODE"",""CI1232-SGD"",""14=CARDNAME"",""SINGAPORE GENERAL HOSPITAL PTE LTD"",""14=ITEMCODE"",""MS359-01014GLP"","""&amp;"14=ITEMNAME"",""MS SQL CAL SNGL SA MVL USER CAL"",""10=QUANTITY"",""5.000000"",""14=U_PONO"",""951339"",""15=U_PODATE"",""12/7/2024"",""10=U_TLINTCOS"",""0.000000"",""2=SLPCODE"",""132"",""14=SLPNAME"",""E0001-CS"",""14=MEMO"",""WENDY KUM CHIOU SZE"",""14=CONTACTNAME"",""FINANCE DEPARTMEN"&amp;"T"",""10=LINETOTAL"",""647.100000"",""14=U_ENR"","""",""14=U_MSENR"",""S7138270"",""14=U_MSPCN"",""8E125DFC"",""14=ADDRESS2"",""PHILINE CHAN_x000D_SINGAPORE GENERAL HOSPITAL PTE LTD SOC A CLINIC, BLK 3 PULMONARY PHYSIOLOGY LAB SINGAPORE_x000D_PHILINE CHAN_x000D_TEL: 63213559_x000D_FAX: _x000D_EMAIL: phil"&amp;"ine.chan.a.h@sgh.com.sg"""</f>
        <v>"UICACS","","SQL=","2=DOCNUM","33035880","14=CUSTREF","8824004755","14=U_CUSTREF","8824004755","15=DOCDATE","15/7/2024","15=TAXDATE","15/7/2024","14=CARDCODE","CI1232-SGD","14=CARDNAME","SINGAPORE GENERAL HOSPITAL PTE LTD","14=ITEMCODE","MS359-01014GLP","14=ITEMNAME","MS SQL CAL SNGL SA MVL USER CAL","10=QUANTITY","5.000000","14=U_PONO","951339","15=U_PODATE","12/7/2024","10=U_TLINTCOS","0.000000","2=SLPCODE","132","14=SLPNAME","E0001-CS","14=MEMO","WENDY KUM CHIOU SZE","14=CONTACTNAME","FINANCE DEPARTMENT","10=LINETOTAL","647.100000","14=U_ENR","","14=U_MSENR","S7138270","14=U_MSPCN","8E125DFC","14=ADDRESS2","PHILINE CHAN_x000D_SINGAPORE GENERAL HOSPITAL PTE LTD SOC A CLINIC, BLK 3 PULMONARY PHYSIOLOGY LAB SINGAPORE_x000D_PHILINE CHAN_x000D_TEL: 63213559_x000D_FAX: _x000D_EMAIL: philine.chan.a.h@sgh.com.sg"</v>
      </c>
      <c r="K26" s="19">
        <f>MONTH(N26)</f>
        <v>7</v>
      </c>
      <c r="L26" s="19">
        <f>YEAR(N26)</f>
        <v>2024</v>
      </c>
      <c r="M26" s="4">
        <v>33035880</v>
      </c>
      <c r="N26" s="30">
        <v>45488</v>
      </c>
      <c r="O26" s="19" t="str">
        <f>"S7138270"</f>
        <v>S7138270</v>
      </c>
      <c r="P26" s="19" t="str">
        <f>"8E125DFC"</f>
        <v>8E125DFC</v>
      </c>
      <c r="Q26" s="19"/>
      <c r="R26" s="19" t="str">
        <f>"CI1232-SGD"</f>
        <v>CI1232-SGD</v>
      </c>
      <c r="S26" s="4" t="str">
        <f>"SINGAPORE GENERAL HOSPITAL PTE LTD"</f>
        <v>SINGAPORE GENERAL HOSPITAL PTE LTD</v>
      </c>
      <c r="T26" s="19" t="str">
        <f>"8824004755"</f>
        <v>8824004755</v>
      </c>
      <c r="U26" s="42" t="str">
        <f>"951339"</f>
        <v>951339</v>
      </c>
      <c r="V26" s="42">
        <v>45485</v>
      </c>
      <c r="W26" s="42">
        <v>45488</v>
      </c>
      <c r="X26" s="43">
        <f>SUM(N26-V26)</f>
        <v>3</v>
      </c>
      <c r="Y26" s="44" t="str">
        <f>"MS359-01014GLP"</f>
        <v>MS359-01014GLP</v>
      </c>
      <c r="Z26" s="44" t="str">
        <f>"MS SQL CAL SNGL SA MVL USER CAL"</f>
        <v>MS SQL CAL SNGL SA MVL USER CAL</v>
      </c>
      <c r="AA26" s="44" t="str">
        <f>"WENDY KUM CHIOU SZE"</f>
        <v>WENDY KUM CHIOU SZE</v>
      </c>
      <c r="AB26" s="43">
        <v>5</v>
      </c>
      <c r="AC26" s="28">
        <f>IFERROR(AD26/AB26,0)</f>
        <v>129.42000000000002</v>
      </c>
      <c r="AD26" s="31">
        <v>647.1</v>
      </c>
      <c r="AE26" s="19" t="str">
        <f>"-"</f>
        <v>-</v>
      </c>
      <c r="AF26" s="45">
        <v>647.1</v>
      </c>
      <c r="AG26" s="30" t="s">
        <v>72</v>
      </c>
      <c r="AH26" s="46" t="str">
        <f>"PHILINE CHAN_x000D_SINGAPORE GENERAL HOSPITAL PTE LTD SOC A CLINIC, BLK 3 PULMONARY PHYSIOLOGY LAB SINGAPORE_x000D_PHILINE CHAN_x000D_TEL: 63213559_x000D_FAX: _x000D_EMAIL: philine.chan.a.h@sgh.com.sg"</f>
        <v>PHILINE CHAN_x000D_SINGAPORE GENERAL HOSPITAL PTE LTD SOC A CLINIC, BLK 3 PULMONARY PHYSIOLOGY LAB SINGAPORE_x000D_PHILINE CHAN_x000D_TEL: 63213559_x000D_FAX: _x000D_EMAIL: philine.chan.a.h@sgh.com.sg</v>
      </c>
      <c r="AI26" s="47" t="s">
        <v>73</v>
      </c>
      <c r="AJ26" s="47" t="s">
        <v>74</v>
      </c>
      <c r="AK26" s="3" t="str">
        <f>"MS359-01014GLP"</f>
        <v>MS359-01014GLP</v>
      </c>
      <c r="AL26" s="3" t="str">
        <f>"MS SQL CAL SNGL SA MVL USER CAL"</f>
        <v>MS SQL CAL SNGL SA MVL USER CAL</v>
      </c>
      <c r="AM26" s="19" t="s">
        <v>279</v>
      </c>
      <c r="AN26" s="19" t="s">
        <v>280</v>
      </c>
      <c r="AO26" s="51" t="s">
        <v>278</v>
      </c>
      <c r="AP26" s="19" t="str">
        <f>"-"</f>
        <v>-</v>
      </c>
    </row>
    <row r="27" spans="1:43">
      <c r="A27" s="1" t="s">
        <v>166</v>
      </c>
      <c r="B27" s="1" t="str">
        <f t="shared" si="0"/>
        <v>Show</v>
      </c>
      <c r="C27" s="4" t="s">
        <v>43</v>
      </c>
      <c r="E27" s="11" t="str">
        <f>"""UICACS"","""",""SQL="",""2=DOCNUM"",""33035978"",""14=CUSTREF"",""6724000824"",""14=U_CUSTREF"",""6724000824"",""15=DOCDATE"",""25/7/2024"",""15=TAXDATE"",""25/7/2024"",""14=CARDCODE"",""CI1256-SGD"",""14=CARDNAME"",""SINGAPORE HEALTH SERVICES PTE LTD"",""14=ITEMCODE"",""MS7JQ-00355GLP"",""1"&amp;"4=ITEMNAME"",""MS SQL SERVER ENTERPRISE CORE SLNG SA 2L"",""10=QUANTITY"",""2.000000"",""14=U_PONO"",""951567"",""15=U_PODATE"",""24/7/2024"",""10=U_TLINTCOS"",""0.000000"",""2=SLPCODE"",""132"",""14=SLPNAME"",""E0001-CS"",""14=MEMO"",""WENDY KUM CHIOU SZE"",""14=CONTACTNAME"",""FINANCE D"&amp;"EPARTMENT"",""10=LINETOTAL"",""16650.360000"",""14=U_ENR"","""",""14=U_MSENR"",""S7138270"",""14=U_MSPCN"",""A8AA53F5"",""14=ADDRESS2"",""HENDRA KURNIANTO_x000D_SINGAPORE HEALTH SERVICES PTE LTD 168 JALAN BUKIT MERAH #16-01, SURBANA ONE SINGAPORE 150168_x000D_HENDRA KURNIANTO_x000D_TEL: 90184"&amp;"247_x000D_FAX: _x000D_EMAIL: hendra.kurnianto@synapxe.sg"""</f>
        <v>"UICACS","","SQL=","2=DOCNUM","33035978","14=CUSTREF","6724000824","14=U_CUSTREF","6724000824","15=DOCDATE","25/7/2024","15=TAXDATE","25/7/2024","14=CARDCODE","CI1256-SGD","14=CARDNAME","SINGAPORE HEALTH SERVICES PTE LTD","14=ITEMCODE","MS7JQ-00355GLP","14=ITEMNAME","MS SQL SERVER ENTERPRISE CORE SLNG SA 2L","10=QUANTITY","2.000000","14=U_PONO","951567","15=U_PODATE","24/7/2024","10=U_TLINTCOS","0.000000","2=SLPCODE","132","14=SLPNAME","E0001-CS","14=MEMO","WENDY KUM CHIOU SZE","14=CONTACTNAME","FINANCE DEPARTMENT","10=LINETOTAL","16650.360000","14=U_ENR","","14=U_MSENR","S7138270","14=U_MSPCN","A8AA53F5","14=ADDRESS2","HENDRA KURNIANTO_x000D_SINGAPORE HEALTH SERVICES PTE LTD 168 JALAN BUKIT MERAH #16-01, SURBANA ONE SINGAPORE 150168_x000D_HENDRA KURNIANTO_x000D_TEL: 90184247_x000D_FAX: _x000D_EMAIL: hendra.kurnianto@synapxe.sg"</v>
      </c>
      <c r="K27" s="19">
        <f>MONTH(N27)</f>
        <v>7</v>
      </c>
      <c r="L27" s="19">
        <f>YEAR(N27)</f>
        <v>2024</v>
      </c>
      <c r="M27" s="4">
        <v>33035978</v>
      </c>
      <c r="N27" s="30">
        <v>45498</v>
      </c>
      <c r="O27" s="19" t="str">
        <f>"S7138270"</f>
        <v>S7138270</v>
      </c>
      <c r="P27" s="19" t="str">
        <f>"A8AA53F5"</f>
        <v>A8AA53F5</v>
      </c>
      <c r="Q27" s="19"/>
      <c r="R27" s="19" t="str">
        <f>"CI1256-SGD"</f>
        <v>CI1256-SGD</v>
      </c>
      <c r="S27" s="4" t="str">
        <f>"SINGAPORE HEALTH SERVICES PTE LTD"</f>
        <v>SINGAPORE HEALTH SERVICES PTE LTD</v>
      </c>
      <c r="T27" s="19" t="str">
        <f>"6724000824"</f>
        <v>6724000824</v>
      </c>
      <c r="U27" s="42" t="str">
        <f>"951567"</f>
        <v>951567</v>
      </c>
      <c r="V27" s="42">
        <v>45497</v>
      </c>
      <c r="W27" s="42">
        <v>45498</v>
      </c>
      <c r="X27" s="43">
        <f>SUM(N27-V27)</f>
        <v>1</v>
      </c>
      <c r="Y27" s="44" t="str">
        <f>"MS7JQ-00355GLP"</f>
        <v>MS7JQ-00355GLP</v>
      </c>
      <c r="Z27" s="44" t="str">
        <f>"MS SQL SERVER ENTERPRISE CORE SLNG SA 2L"</f>
        <v>MS SQL SERVER ENTERPRISE CORE SLNG SA 2L</v>
      </c>
      <c r="AA27" s="44" t="str">
        <f>"WENDY KUM CHIOU SZE"</f>
        <v>WENDY KUM CHIOU SZE</v>
      </c>
      <c r="AB27" s="43">
        <v>2</v>
      </c>
      <c r="AC27" s="28">
        <f>IFERROR(AD27/AB27,0)</f>
        <v>8325.18</v>
      </c>
      <c r="AD27" s="31">
        <v>16650.36</v>
      </c>
      <c r="AE27" s="19" t="str">
        <f>"-"</f>
        <v>-</v>
      </c>
      <c r="AF27" s="45">
        <v>16650.36</v>
      </c>
      <c r="AG27" s="30" t="s">
        <v>72</v>
      </c>
      <c r="AH27" s="46" t="str">
        <f>"HENDRA KURNIANTO_x000D_SINGAPORE HEALTH SERVICES PTE LTD 168 JALAN BUKIT MERAH #16-01, SURBANA ONE SINGAPORE 150168_x000D_HENDRA KURNIANTO_x000D_TEL: 90184247_x000D_FAX: _x000D_EMAIL: hendra.kurnianto@synapxe.sg"</f>
        <v>HENDRA KURNIANTO_x000D_SINGAPORE HEALTH SERVICES PTE LTD 168 JALAN BUKIT MERAH #16-01, SURBANA ONE SINGAPORE 150168_x000D_HENDRA KURNIANTO_x000D_TEL: 90184247_x000D_FAX: _x000D_EMAIL: hendra.kurnianto@synapxe.sg</v>
      </c>
      <c r="AI27" s="47" t="s">
        <v>73</v>
      </c>
      <c r="AJ27" s="47" t="s">
        <v>74</v>
      </c>
      <c r="AK27" s="3" t="str">
        <f>"MS7JQ-00355GLP"</f>
        <v>MS7JQ-00355GLP</v>
      </c>
      <c r="AL27" s="3" t="str">
        <f>"MS SQL SERVER ENTERPRISE CORE SLNG SA 2L"</f>
        <v>MS SQL SERVER ENTERPRISE CORE SLNG SA 2L</v>
      </c>
      <c r="AM27" s="19" t="s">
        <v>279</v>
      </c>
      <c r="AN27" s="19" t="s">
        <v>280</v>
      </c>
      <c r="AO27" s="51" t="s">
        <v>278</v>
      </c>
      <c r="AP27" s="19" t="str">
        <f>"-"</f>
        <v>-</v>
      </c>
    </row>
    <row r="28" spans="1:43" hidden="1">
      <c r="B28" s="1" t="str">
        <f>IF(K28="","Hide","Show")</f>
        <v>Hide</v>
      </c>
      <c r="C28" s="4" t="s">
        <v>44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V28" s="4" t="str">
        <f>""</f>
        <v/>
      </c>
      <c r="W28" s="17" t="str">
        <f>""</f>
        <v/>
      </c>
      <c r="X28" s="4" t="str">
        <f>""</f>
        <v/>
      </c>
      <c r="Y28" s="16" t="str">
        <f>""</f>
        <v/>
      </c>
      <c r="Z28" s="5" t="str">
        <f>""</f>
        <v/>
      </c>
      <c r="AA28" s="4" t="str">
        <f>""</f>
        <v/>
      </c>
      <c r="AB28" s="47">
        <f>IFERROR(AC28/W28,0)</f>
        <v>0</v>
      </c>
      <c r="AC28" s="28" t="str">
        <f>""</f>
        <v/>
      </c>
    </row>
    <row r="29" spans="1:43" hidden="1">
      <c r="B29" s="1" t="str">
        <f>IF(K29="","Hide","Show")</f>
        <v>Hide</v>
      </c>
      <c r="C29" s="4" t="s">
        <v>45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V29" s="4" t="str">
        <f>""</f>
        <v/>
      </c>
      <c r="W29" s="17" t="str">
        <f>""</f>
        <v/>
      </c>
      <c r="X29" s="4" t="str">
        <f>""</f>
        <v/>
      </c>
      <c r="Y29" s="16" t="str">
        <f>""</f>
        <v/>
      </c>
      <c r="Z29" s="5" t="str">
        <f>""</f>
        <v/>
      </c>
      <c r="AA29" s="4" t="str">
        <f>""</f>
        <v/>
      </c>
      <c r="AB29" s="47">
        <f>IFERROR(AC29/W29,0)</f>
        <v>0</v>
      </c>
      <c r="AC29" s="28" t="str">
        <f>""</f>
        <v/>
      </c>
    </row>
    <row r="30" spans="1:43">
      <c r="AB30" s="31"/>
    </row>
    <row r="31" spans="1:43">
      <c r="AJ31" s="14"/>
    </row>
    <row r="32" spans="1:43">
      <c r="AQ32" s="14"/>
    </row>
    <row r="33" spans="44:47">
      <c r="AR33" s="14"/>
    </row>
    <row r="34" spans="44:47">
      <c r="AS34" s="14"/>
    </row>
    <row r="35" spans="44:47">
      <c r="AT35" s="14"/>
    </row>
    <row r="36" spans="44:47">
      <c r="AU36" s="14"/>
    </row>
  </sheetData>
  <sortState xmlns:xlrd2="http://schemas.microsoft.com/office/spreadsheetml/2017/richdata2" ref="K24:AC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9" t="s">
        <v>87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262</v>
      </c>
    </row>
    <row r="4" spans="1:5">
      <c r="A4" s="49" t="s">
        <v>0</v>
      </c>
      <c r="B4" s="49" t="s">
        <v>6</v>
      </c>
      <c r="C4" s="49" t="s">
        <v>263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9" t="s">
        <v>87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262</v>
      </c>
    </row>
    <row r="4" spans="1:5">
      <c r="A4" s="49" t="s">
        <v>0</v>
      </c>
      <c r="B4" s="49" t="s">
        <v>6</v>
      </c>
      <c r="C4" s="49" t="s">
        <v>263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9" t="s">
        <v>165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223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224</v>
      </c>
      <c r="V24" s="49" t="s">
        <v>115</v>
      </c>
      <c r="W24" s="49" t="s">
        <v>116</v>
      </c>
      <c r="X24" s="49" t="s">
        <v>225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226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B25" s="49" t="s">
        <v>130</v>
      </c>
      <c r="C25" s="49" t="s">
        <v>44</v>
      </c>
      <c r="E25" s="49" t="s">
        <v>131</v>
      </c>
      <c r="K25" s="49" t="s">
        <v>132</v>
      </c>
      <c r="L25" s="49" t="s">
        <v>133</v>
      </c>
      <c r="M25" s="49" t="s">
        <v>134</v>
      </c>
      <c r="N25" s="49" t="s">
        <v>135</v>
      </c>
      <c r="O25" s="49" t="s">
        <v>136</v>
      </c>
      <c r="P25" s="49" t="s">
        <v>137</v>
      </c>
      <c r="Q25" s="49" t="s">
        <v>138</v>
      </c>
      <c r="S25" s="49" t="s">
        <v>137</v>
      </c>
      <c r="T25" s="49" t="s">
        <v>139</v>
      </c>
      <c r="V25" s="49" t="s">
        <v>140</v>
      </c>
      <c r="W25" s="49" t="s">
        <v>141</v>
      </c>
      <c r="X25" s="49" t="s">
        <v>142</v>
      </c>
      <c r="Y25" s="49" t="s">
        <v>143</v>
      </c>
      <c r="Z25" s="49" t="s">
        <v>144</v>
      </c>
      <c r="AA25" s="49" t="s">
        <v>145</v>
      </c>
      <c r="AB25" s="49" t="s">
        <v>227</v>
      </c>
      <c r="AC25" s="49" t="s">
        <v>146</v>
      </c>
    </row>
    <row r="26" spans="1:42">
      <c r="B26" s="49" t="s">
        <v>147</v>
      </c>
      <c r="C26" s="49" t="s">
        <v>45</v>
      </c>
      <c r="E26" s="49" t="s">
        <v>148</v>
      </c>
      <c r="K26" s="49" t="s">
        <v>149</v>
      </c>
      <c r="L26" s="49" t="s">
        <v>150</v>
      </c>
      <c r="M26" s="49" t="s">
        <v>151</v>
      </c>
      <c r="N26" s="49" t="s">
        <v>152</v>
      </c>
      <c r="O26" s="49" t="s">
        <v>153</v>
      </c>
      <c r="P26" s="49" t="s">
        <v>154</v>
      </c>
      <c r="Q26" s="49" t="s">
        <v>155</v>
      </c>
      <c r="S26" s="49" t="s">
        <v>154</v>
      </c>
      <c r="T26" s="49" t="s">
        <v>156</v>
      </c>
      <c r="V26" s="49" t="s">
        <v>157</v>
      </c>
      <c r="W26" s="49" t="s">
        <v>158</v>
      </c>
      <c r="X26" s="49" t="s">
        <v>159</v>
      </c>
      <c r="Y26" s="49" t="s">
        <v>160</v>
      </c>
      <c r="Z26" s="49" t="s">
        <v>161</v>
      </c>
      <c r="AA26" s="49" t="s">
        <v>162</v>
      </c>
      <c r="AB26" s="49" t="s">
        <v>228</v>
      </c>
      <c r="AC26" s="49" t="s">
        <v>163</v>
      </c>
    </row>
    <row r="28" spans="1:42">
      <c r="AB28" s="49" t="s">
        <v>164</v>
      </c>
      <c r="AC28" s="49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9" t="s">
        <v>165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223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224</v>
      </c>
      <c r="V24" s="49" t="s">
        <v>115</v>
      </c>
      <c r="W24" s="49" t="s">
        <v>116</v>
      </c>
      <c r="X24" s="49" t="s">
        <v>225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226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B25" s="49" t="s">
        <v>130</v>
      </c>
      <c r="C25" s="49" t="s">
        <v>44</v>
      </c>
      <c r="E25" s="49" t="s">
        <v>131</v>
      </c>
      <c r="K25" s="49" t="s">
        <v>132</v>
      </c>
      <c r="L25" s="49" t="s">
        <v>133</v>
      </c>
      <c r="M25" s="49" t="s">
        <v>134</v>
      </c>
      <c r="N25" s="49" t="s">
        <v>135</v>
      </c>
      <c r="O25" s="49" t="s">
        <v>136</v>
      </c>
      <c r="P25" s="49" t="s">
        <v>137</v>
      </c>
      <c r="Q25" s="49" t="s">
        <v>138</v>
      </c>
      <c r="S25" s="49" t="s">
        <v>137</v>
      </c>
      <c r="T25" s="49" t="s">
        <v>139</v>
      </c>
      <c r="V25" s="49" t="s">
        <v>140</v>
      </c>
      <c r="W25" s="49" t="s">
        <v>141</v>
      </c>
      <c r="X25" s="49" t="s">
        <v>142</v>
      </c>
      <c r="Y25" s="49" t="s">
        <v>143</v>
      </c>
      <c r="Z25" s="49" t="s">
        <v>144</v>
      </c>
      <c r="AA25" s="49" t="s">
        <v>145</v>
      </c>
      <c r="AB25" s="49" t="s">
        <v>227</v>
      </c>
      <c r="AC25" s="49" t="s">
        <v>146</v>
      </c>
    </row>
    <row r="26" spans="1:42">
      <c r="B26" s="49" t="s">
        <v>147</v>
      </c>
      <c r="C26" s="49" t="s">
        <v>45</v>
      </c>
      <c r="E26" s="49" t="s">
        <v>148</v>
      </c>
      <c r="K26" s="49" t="s">
        <v>149</v>
      </c>
      <c r="L26" s="49" t="s">
        <v>150</v>
      </c>
      <c r="M26" s="49" t="s">
        <v>151</v>
      </c>
      <c r="N26" s="49" t="s">
        <v>152</v>
      </c>
      <c r="O26" s="49" t="s">
        <v>153</v>
      </c>
      <c r="P26" s="49" t="s">
        <v>154</v>
      </c>
      <c r="Q26" s="49" t="s">
        <v>155</v>
      </c>
      <c r="S26" s="49" t="s">
        <v>154</v>
      </c>
      <c r="T26" s="49" t="s">
        <v>156</v>
      </c>
      <c r="V26" s="49" t="s">
        <v>157</v>
      </c>
      <c r="W26" s="49" t="s">
        <v>158</v>
      </c>
      <c r="X26" s="49" t="s">
        <v>159</v>
      </c>
      <c r="Y26" s="49" t="s">
        <v>160</v>
      </c>
      <c r="Z26" s="49" t="s">
        <v>161</v>
      </c>
      <c r="AA26" s="49" t="s">
        <v>162</v>
      </c>
      <c r="AB26" s="49" t="s">
        <v>228</v>
      </c>
      <c r="AC26" s="49" t="s">
        <v>163</v>
      </c>
    </row>
    <row r="28" spans="1:42">
      <c r="AB28" s="49" t="s">
        <v>164</v>
      </c>
      <c r="AC28" s="49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F7F40-5CAF-4540-B4B8-3AF2C9F61579}">
  <dimension ref="A1:E30"/>
  <sheetViews>
    <sheetView workbookViewId="0"/>
  </sheetViews>
  <sheetFormatPr defaultRowHeight="15"/>
  <sheetData>
    <row r="1" spans="1:5">
      <c r="A1" s="49" t="s">
        <v>168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262</v>
      </c>
    </row>
    <row r="4" spans="1:5">
      <c r="A4" s="49" t="s">
        <v>0</v>
      </c>
      <c r="B4" s="49" t="s">
        <v>6</v>
      </c>
      <c r="C4" s="49" t="s">
        <v>263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CCED-7645-4A95-BA47-F9F8895ABD88}">
  <dimension ref="A1:AP31"/>
  <sheetViews>
    <sheetView workbookViewId="0"/>
  </sheetViews>
  <sheetFormatPr defaultRowHeight="15"/>
  <sheetData>
    <row r="1" spans="1:35">
      <c r="A1" s="49" t="s">
        <v>222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223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224</v>
      </c>
      <c r="V24" s="49" t="s">
        <v>115</v>
      </c>
      <c r="W24" s="49" t="s">
        <v>116</v>
      </c>
      <c r="X24" s="49" t="s">
        <v>225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226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A25" s="49" t="s">
        <v>166</v>
      </c>
      <c r="B25" s="49" t="s">
        <v>130</v>
      </c>
      <c r="C25" s="49" t="s">
        <v>43</v>
      </c>
      <c r="E25" s="49" t="s">
        <v>264</v>
      </c>
      <c r="K25" s="49" t="s">
        <v>170</v>
      </c>
      <c r="L25" s="49" t="s">
        <v>171</v>
      </c>
      <c r="M25" s="49" t="s">
        <v>132</v>
      </c>
      <c r="N25" s="49" t="s">
        <v>133</v>
      </c>
      <c r="O25" s="49" t="s">
        <v>134</v>
      </c>
      <c r="P25" s="49" t="s">
        <v>172</v>
      </c>
      <c r="R25" s="49" t="s">
        <v>135</v>
      </c>
      <c r="S25" s="49" t="s">
        <v>136</v>
      </c>
      <c r="T25" s="49" t="s">
        <v>138</v>
      </c>
      <c r="U25" s="49" t="s">
        <v>145</v>
      </c>
      <c r="V25" s="49" t="s">
        <v>173</v>
      </c>
      <c r="W25" s="49" t="s">
        <v>174</v>
      </c>
      <c r="X25" s="49" t="s">
        <v>230</v>
      </c>
      <c r="Y25" s="49" t="s">
        <v>137</v>
      </c>
      <c r="Z25" s="49" t="s">
        <v>139</v>
      </c>
      <c r="AA25" s="49" t="s">
        <v>140</v>
      </c>
      <c r="AB25" s="49" t="s">
        <v>141</v>
      </c>
      <c r="AC25" s="49" t="s">
        <v>231</v>
      </c>
      <c r="AD25" s="49" t="s">
        <v>146</v>
      </c>
      <c r="AE25" s="49" t="s">
        <v>175</v>
      </c>
      <c r="AF25" s="49" t="s">
        <v>146</v>
      </c>
      <c r="AG25" s="49" t="s">
        <v>72</v>
      </c>
      <c r="AH25" s="49" t="s">
        <v>143</v>
      </c>
      <c r="AI25" s="49" t="s">
        <v>73</v>
      </c>
      <c r="AJ25" s="49" t="s">
        <v>74</v>
      </c>
      <c r="AK25" s="49" t="s">
        <v>176</v>
      </c>
      <c r="AL25" s="49" t="s">
        <v>177</v>
      </c>
      <c r="AM25" s="49" t="s">
        <v>178</v>
      </c>
      <c r="AN25" s="49" t="s">
        <v>179</v>
      </c>
      <c r="AO25" s="49" t="s">
        <v>180</v>
      </c>
      <c r="AP25" s="49" t="s">
        <v>181</v>
      </c>
    </row>
    <row r="26" spans="1:42">
      <c r="A26" s="49" t="s">
        <v>166</v>
      </c>
      <c r="B26" s="49" t="s">
        <v>147</v>
      </c>
      <c r="C26" s="49" t="s">
        <v>43</v>
      </c>
      <c r="E26" s="49" t="s">
        <v>265</v>
      </c>
      <c r="K26" s="49" t="s">
        <v>182</v>
      </c>
      <c r="L26" s="49" t="s">
        <v>183</v>
      </c>
      <c r="M26" s="49" t="s">
        <v>149</v>
      </c>
      <c r="N26" s="49" t="s">
        <v>150</v>
      </c>
      <c r="O26" s="49" t="s">
        <v>151</v>
      </c>
      <c r="P26" s="49" t="s">
        <v>184</v>
      </c>
      <c r="R26" s="49" t="s">
        <v>152</v>
      </c>
      <c r="S26" s="49" t="s">
        <v>153</v>
      </c>
      <c r="T26" s="49" t="s">
        <v>155</v>
      </c>
      <c r="U26" s="49" t="s">
        <v>162</v>
      </c>
      <c r="V26" s="49" t="s">
        <v>185</v>
      </c>
      <c r="W26" s="49" t="s">
        <v>186</v>
      </c>
      <c r="X26" s="49" t="s">
        <v>232</v>
      </c>
      <c r="Y26" s="49" t="s">
        <v>154</v>
      </c>
      <c r="Z26" s="49" t="s">
        <v>156</v>
      </c>
      <c r="AA26" s="49" t="s">
        <v>157</v>
      </c>
      <c r="AB26" s="49" t="s">
        <v>158</v>
      </c>
      <c r="AC26" s="49" t="s">
        <v>233</v>
      </c>
      <c r="AD26" s="49" t="s">
        <v>163</v>
      </c>
      <c r="AE26" s="49" t="s">
        <v>187</v>
      </c>
      <c r="AF26" s="49" t="s">
        <v>163</v>
      </c>
      <c r="AG26" s="49" t="s">
        <v>72</v>
      </c>
      <c r="AH26" s="49" t="s">
        <v>160</v>
      </c>
      <c r="AI26" s="49" t="s">
        <v>73</v>
      </c>
      <c r="AJ26" s="49" t="s">
        <v>74</v>
      </c>
      <c r="AK26" s="49" t="s">
        <v>188</v>
      </c>
      <c r="AL26" s="49" t="s">
        <v>189</v>
      </c>
      <c r="AM26" s="49" t="s">
        <v>190</v>
      </c>
      <c r="AN26" s="49" t="s">
        <v>191</v>
      </c>
      <c r="AO26" s="49" t="s">
        <v>192</v>
      </c>
      <c r="AP26" s="49" t="s">
        <v>193</v>
      </c>
    </row>
    <row r="27" spans="1:42">
      <c r="A27" s="49" t="s">
        <v>166</v>
      </c>
      <c r="B27" s="49" t="s">
        <v>194</v>
      </c>
      <c r="C27" s="49" t="s">
        <v>43</v>
      </c>
      <c r="E27" s="49" t="s">
        <v>266</v>
      </c>
      <c r="K27" s="49" t="s">
        <v>234</v>
      </c>
      <c r="L27" s="49" t="s">
        <v>235</v>
      </c>
      <c r="M27" s="49" t="s">
        <v>195</v>
      </c>
      <c r="N27" s="49" t="s">
        <v>196</v>
      </c>
      <c r="O27" s="49" t="s">
        <v>197</v>
      </c>
      <c r="P27" s="49" t="s">
        <v>236</v>
      </c>
      <c r="R27" s="49" t="s">
        <v>198</v>
      </c>
      <c r="S27" s="49" t="s">
        <v>199</v>
      </c>
      <c r="T27" s="49" t="s">
        <v>201</v>
      </c>
      <c r="U27" s="49" t="s">
        <v>206</v>
      </c>
      <c r="V27" s="49" t="s">
        <v>237</v>
      </c>
      <c r="W27" s="49" t="s">
        <v>238</v>
      </c>
      <c r="X27" s="49" t="s">
        <v>239</v>
      </c>
      <c r="Y27" s="49" t="s">
        <v>200</v>
      </c>
      <c r="Z27" s="49" t="s">
        <v>202</v>
      </c>
      <c r="AA27" s="49" t="s">
        <v>203</v>
      </c>
      <c r="AB27" s="49" t="s">
        <v>204</v>
      </c>
      <c r="AC27" s="49" t="s">
        <v>240</v>
      </c>
      <c r="AD27" s="49" t="s">
        <v>207</v>
      </c>
      <c r="AE27" s="49" t="s">
        <v>241</v>
      </c>
      <c r="AF27" s="49" t="s">
        <v>207</v>
      </c>
      <c r="AG27" s="49" t="s">
        <v>72</v>
      </c>
      <c r="AH27" s="49" t="s">
        <v>205</v>
      </c>
      <c r="AI27" s="49" t="s">
        <v>73</v>
      </c>
      <c r="AJ27" s="49" t="s">
        <v>74</v>
      </c>
      <c r="AK27" s="49" t="s">
        <v>242</v>
      </c>
      <c r="AL27" s="49" t="s">
        <v>243</v>
      </c>
      <c r="AM27" s="49" t="s">
        <v>244</v>
      </c>
      <c r="AN27" s="49" t="s">
        <v>245</v>
      </c>
      <c r="AO27" s="49" t="s">
        <v>246</v>
      </c>
      <c r="AP27" s="49" t="s">
        <v>247</v>
      </c>
    </row>
    <row r="28" spans="1:42">
      <c r="B28" s="49" t="s">
        <v>208</v>
      </c>
      <c r="C28" s="49" t="s">
        <v>44</v>
      </c>
      <c r="E28" s="49" t="s">
        <v>131</v>
      </c>
      <c r="K28" s="49" t="s">
        <v>209</v>
      </c>
      <c r="L28" s="49" t="s">
        <v>210</v>
      </c>
      <c r="M28" s="49" t="s">
        <v>211</v>
      </c>
      <c r="N28" s="49" t="s">
        <v>212</v>
      </c>
      <c r="O28" s="49" t="s">
        <v>213</v>
      </c>
      <c r="P28" s="49" t="s">
        <v>214</v>
      </c>
      <c r="Q28" s="49" t="s">
        <v>215</v>
      </c>
      <c r="S28" s="49" t="s">
        <v>214</v>
      </c>
      <c r="T28" s="49" t="s">
        <v>216</v>
      </c>
      <c r="V28" s="49" t="s">
        <v>217</v>
      </c>
      <c r="W28" s="49" t="s">
        <v>218</v>
      </c>
      <c r="X28" s="49" t="s">
        <v>267</v>
      </c>
      <c r="Y28" s="49" t="s">
        <v>219</v>
      </c>
      <c r="Z28" s="49" t="s">
        <v>268</v>
      </c>
      <c r="AA28" s="49" t="s">
        <v>220</v>
      </c>
      <c r="AB28" s="49" t="s">
        <v>269</v>
      </c>
      <c r="AC28" s="49" t="s">
        <v>221</v>
      </c>
    </row>
    <row r="29" spans="1:42">
      <c r="B29" s="49" t="s">
        <v>248</v>
      </c>
      <c r="C29" s="49" t="s">
        <v>45</v>
      </c>
      <c r="E29" s="49" t="s">
        <v>148</v>
      </c>
      <c r="K29" s="49" t="s">
        <v>249</v>
      </c>
      <c r="L29" s="49" t="s">
        <v>250</v>
      </c>
      <c r="M29" s="49" t="s">
        <v>251</v>
      </c>
      <c r="N29" s="49" t="s">
        <v>252</v>
      </c>
      <c r="O29" s="49" t="s">
        <v>253</v>
      </c>
      <c r="P29" s="49" t="s">
        <v>256</v>
      </c>
      <c r="Q29" s="49" t="s">
        <v>254</v>
      </c>
      <c r="S29" s="49" t="s">
        <v>256</v>
      </c>
      <c r="T29" s="49" t="s">
        <v>257</v>
      </c>
      <c r="V29" s="49" t="s">
        <v>258</v>
      </c>
      <c r="W29" s="49" t="s">
        <v>259</v>
      </c>
      <c r="X29" s="49" t="s">
        <v>270</v>
      </c>
      <c r="Y29" s="49" t="s">
        <v>261</v>
      </c>
      <c r="Z29" s="49" t="s">
        <v>271</v>
      </c>
      <c r="AA29" s="49" t="s">
        <v>255</v>
      </c>
      <c r="AB29" s="49" t="s">
        <v>272</v>
      </c>
      <c r="AC29" s="49" t="s">
        <v>260</v>
      </c>
    </row>
    <row r="31" spans="1:42">
      <c r="AB31" s="49" t="s">
        <v>273</v>
      </c>
      <c r="AC31" s="49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2024-08-02T01:15:54Z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