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4\"/>
    </mc:Choice>
  </mc:AlternateContent>
  <xr:revisionPtr revIDLastSave="0" documentId="13_ncr:1_{592B09B1-72FD-4CAD-9C39-F453919E142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Y24" i="2"/>
  <c r="Z24" i="2"/>
  <c r="AA24" i="2"/>
  <c r="AC24" i="2"/>
  <c r="AE24" i="2"/>
  <c r="AH24" i="2"/>
  <c r="AI24" i="2"/>
  <c r="AM24" i="2"/>
  <c r="E25" i="2"/>
  <c r="K25" i="2"/>
  <c r="L25" i="2"/>
  <c r="O25" i="2"/>
  <c r="P25" i="2"/>
  <c r="R25" i="2"/>
  <c r="S25" i="2"/>
  <c r="T25" i="2"/>
  <c r="U25" i="2"/>
  <c r="Y25" i="2"/>
  <c r="Z25" i="2"/>
  <c r="AA25" i="2"/>
  <c r="AC25" i="2"/>
  <c r="AE25" i="2"/>
  <c r="AH25" i="2"/>
  <c r="AI25" i="2"/>
  <c r="AM25" i="2"/>
  <c r="E26" i="2"/>
  <c r="K26" i="2"/>
  <c r="L26" i="2"/>
  <c r="O26" i="2"/>
  <c r="Q26" i="2"/>
  <c r="R26" i="2"/>
  <c r="S26" i="2"/>
  <c r="T26" i="2"/>
  <c r="Y26" i="2"/>
  <c r="Z26" i="2"/>
  <c r="AA26" i="2"/>
  <c r="AB26" i="2"/>
  <c r="AC26" i="2"/>
  <c r="AE26" i="2"/>
  <c r="AF26" i="2"/>
  <c r="AG26" i="2"/>
  <c r="E27" i="2"/>
  <c r="K27" i="2"/>
  <c r="L27" i="2"/>
  <c r="O27" i="2"/>
  <c r="Q27" i="2"/>
  <c r="R27" i="2"/>
  <c r="S27" i="2"/>
  <c r="T27" i="2"/>
  <c r="Y27" i="2"/>
  <c r="Z27" i="2"/>
  <c r="AA27" i="2"/>
  <c r="AB27" i="2"/>
  <c r="AC27" i="2"/>
  <c r="AF27" i="2"/>
  <c r="AG27" i="2"/>
  <c r="D5" i="1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B25" i="2" l="1"/>
  <c r="B24" i="2"/>
  <c r="D6" i="2"/>
  <c r="D5" i="2"/>
  <c r="I6" i="2"/>
  <c r="I5" i="2"/>
  <c r="D4" i="2"/>
  <c r="E4" i="2" s="1"/>
  <c r="E6" i="2" l="1"/>
  <c r="E5" i="2"/>
  <c r="B27" i="2"/>
  <c r="B26" i="2"/>
</calcChain>
</file>

<file path=xl/sharedStrings.xml><?xml version="1.0" encoding="utf-8"?>
<sst xmlns="http://schemas.openxmlformats.org/spreadsheetml/2006/main" count="964" uniqueCount="261">
  <si>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</si>
  <si>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</si>
  <si>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</si>
  <si>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</si>
  <si>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</si>
  <si>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</si>
  <si>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</si>
  <si>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</si>
  <si>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</si>
  <si>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</si>
  <si>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</si>
  <si>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</si>
  <si>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</si>
  <si>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</si>
  <si>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</si>
  <si>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</si>
  <si>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</si>
  <si>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</si>
  <si>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</si>
  <si>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</si>
  <si>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</si>
  <si>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</si>
  <si>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</si>
  <si>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</si>
  <si>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</si>
  <si>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</si>
  <si>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</si>
  <si>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</si>
  <si>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</si>
  <si>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</si>
  <si>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</si>
  <si>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</si>
  <si>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</si>
  <si>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</si>
  <si>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</si>
  <si>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</si>
  <si>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</si>
  <si>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</si>
  <si>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</si>
  <si>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</si>
  <si>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</si>
  <si>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</si>
  <si>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</si>
  <si>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</si>
  <si>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</si>
  <si>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</si>
  <si>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</si>
  <si>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</si>
  <si>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</si>
  <si>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</si>
  <si>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</si>
  <si>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</si>
  <si>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</si>
  <si>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</si>
  <si>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</si>
  <si>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</si>
  <si>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</si>
  <si>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</si>
  <si>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</si>
  <si>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</si>
  <si>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</si>
  <si>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</si>
  <si>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</si>
  <si>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</si>
  <si>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</si>
  <si>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</si>
  <si>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</si>
  <si>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</si>
  <si>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</si>
  <si>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</si>
  <si>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</si>
  <si>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</si>
  <si>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</si>
  <si>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</si>
  <si>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</si>
  <si>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</si>
  <si>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</si>
  <si>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</si>
  <si>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</si>
  <si>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</si>
  <si>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</si>
  <si>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</si>
  <si>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</si>
  <si>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</si>
  <si>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</si>
  <si>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</si>
  <si>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</si>
  <si>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</si>
  <si>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</si>
  <si>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</si>
  <si>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</si>
  <si>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</si>
  <si>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</si>
  <si>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</si>
  <si>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</si>
  <si>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</si>
  <si>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</si>
  <si>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</si>
  <si>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</si>
  <si>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</si>
  <si>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</si>
  <si>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</si>
  <si>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</si>
  <si>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</si>
  <si>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</si>
  <si>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</si>
  <si>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</si>
  <si>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</si>
  <si>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</si>
  <si>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</si>
  <si>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</si>
  <si>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</si>
  <si>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</si>
  <si>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</si>
  <si>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</si>
  <si>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</si>
  <si>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</si>
  <si>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</si>
  <si>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</si>
  <si>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</si>
  <si>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</si>
  <si>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</si>
  <si>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</si>
  <si>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</si>
  <si>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</si>
  <si>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</si>
  <si>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</si>
  <si>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</si>
  <si>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</si>
  <si>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</si>
  <si>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</si>
  <si>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</si>
  <si>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</si>
  <si>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</si>
  <si>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</si>
  <si>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</si>
  <si>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</si>
  <si>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</si>
  <si>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</si>
  <si>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</si>
  <si>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</si>
  <si>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</si>
  <si>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</si>
  <si>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</si>
  <si>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</si>
  <si>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</si>
  <si>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</si>
  <si>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</si>
  <si>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</si>
  <si>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</si>
  <si>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</si>
  <si>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</si>
  <si>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</si>
  <si>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</si>
  <si>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</si>
  <si>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</si>
  <si>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</si>
  <si>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</si>
  <si>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</si>
  <si>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</si>
  <si>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</si>
  <si>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</si>
  <si>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</si>
  <si>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</si>
  <si>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</si>
  <si>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</si>
  <si>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</si>
  <si>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</si>
  <si>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</si>
  <si>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</si>
  <si>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</si>
  <si>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</si>
  <si>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</si>
  <si>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</si>
  <si>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</si>
  <si>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</si>
  <si>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</si>
  <si>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</si>
  <si>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</si>
  <si>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</si>
  <si>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</si>
  <si>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</si>
  <si>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</si>
  <si>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</si>
  <si>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</si>
  <si>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</si>
  <si>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</si>
  <si>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</si>
  <si>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</si>
  <si>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</si>
  <si>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</si>
  <si>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</si>
  <si>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</si>
  <si>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</si>
  <si>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</si>
  <si>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</si>
  <si>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</si>
  <si>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</si>
  <si>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</si>
  <si>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</si>
  <si>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</si>
  <si>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</si>
  <si>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</si>
  <si>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</si>
  <si>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</si>
  <si>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</si>
  <si>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</si>
  <si>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</si>
  <si>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</si>
  <si>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</si>
  <si>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</si>
  <si>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</si>
  <si>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</si>
  <si>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</si>
  <si>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</si>
  <si>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</si>
  <si>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</si>
  <si>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</si>
  <si>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</si>
  <si>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</si>
  <si>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</si>
  <si>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</si>
  <si>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</si>
  <si>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</si>
  <si>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</si>
  <si>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</si>
  <si>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</si>
  <si>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</si>
  <si>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</si>
  <si>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</si>
  <si>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</si>
  <si>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</si>
  <si>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</si>
  <si>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</si>
  <si>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</si>
  <si>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</si>
  <si>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</si>
  <si>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</si>
  <si>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</si>
  <si>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</si>
  <si>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</si>
  <si>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</si>
  <si>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</si>
  <si>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</si>
  <si>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</si>
  <si>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</si>
  <si>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=IFERROR(AE27/AB27,0)</t>
  </si>
  <si>
    <t>=IFERROR(NF($E28,"U_PONO"),"-")</t>
  </si>
  <si>
    <t>=IFERROR(AE28/AB28,0)</t>
  </si>
  <si>
    <t>="01/07/2024"</t>
  </si>
  <si>
    <t>="31/07/2024"</t>
  </si>
  <si>
    <t>="""UICACS"","""",""SQL="",""2=DOCNUM"",""33036073"",""14=CUSTREF"",""2024000789"",""14=U_CUSTREF"",""2024000789"",""15=DOCDATE"",""31/7/2024"",""15=TAXDATE"",""31/7/2024"",""14=CARDCODE"",""CR0098-SGD"",""14=CARDNAME"",""REN CI HOSPITAL"",""14=ITEMCODE"",""MS77D-00111GLP"",""14=ITEMNAME"",""MS VS"&amp;"PROwMSDN ALNG SA MVL"",""10=QUANTITY"",""4.000000"",""14=U_PONO"",""951683"",""15=U_PODATE"",""30/7/2024"",""10=U_TLINTCOS"",""0.000000"",""2=SLPCODE"",""132"",""14=SLPNAME"",""E0001-CS"",""14=MEMO"",""WENDY KUM CHIOU SZE"",""14=CONTACTNAME"",""SURIANI"",""10=LINETOTAL"",""5121.960000"",""14="&amp;"U_ENR"","""",""14=U_MSENR"",""S7138270"",""14=U_MSPCN"",""AED5984D"",""14=ADDRESS2"",""SURIANI_x000D_REN CI HOSPITAL 71 IRRAWADDY ROAD,  SINGAPORE 329562_x000D_SURIANI_x000D_TEL: 63556052_x000D_FAX: _x000D_EMAIL: renciitd@renci.org.sg"""</t>
  </si>
  <si>
    <t>="""UICACS"","""",""SQL="",""2=DOCNUM"",""33036073"",""14=CUSTREF"",""2024000789"",""14=U_CUSTREF"",""2024000789"",""15=DOCDATE"",""31/7/2024"",""15=TAXDATE"",""31/7/2024"",""14=CARDCODE"",""CR0098-SGD"",""14=CARDNAME"",""REN CI HOSPITAL"",""14=ITEMCODE"",""MSMX3-00117GLP"",""14=ITEMNAME"",""MS VS"&amp;"ENTSUBMSDN ALNG SA MVL"",""10=QUANTITY"",""1.000000"",""14=U_PONO"",""951683"",""15=U_PODATE"",""30/7/2024"",""10=U_TLINTCOS"",""0.000000"",""2=SLPCODE"",""132"",""14=SLPNAME"",""E0001-CS"",""14=MEMO"",""WENDY KUM CHIOU SZE"",""14=CONTACTNAME"",""SURIANI"",""10=LINETOTAL"",""4471.290000"",""1"&amp;"4=U_ENR"","""",""14=U_MSENR"",""S7138270"",""14=U_MSPCN"",""AED5984D"",""14=ADDRESS2"",""SURIANI_x000D_REN CI HOSPITAL 71 IRRAWADDY ROAD,  SINGAPORE 329562_x000D_SURIANI_x000D_TEL: 63556052_x000D_FAX: _x000D_EMAIL: renciitd@renci.org.sg"""</t>
  </si>
  <si>
    <t>=IFERROR(NF($E27,"U_PODATE"),"-")</t>
  </si>
  <si>
    <t>=IFERROR(NF($E28,"U_PODATE"),"-")</t>
  </si>
  <si>
    <t>=SUBTOTAL(9,AD24:AD29)</t>
  </si>
  <si>
    <t>=SUBTOTAL(9,AE24:AE29)</t>
  </si>
  <si>
    <t>30.06.2027</t>
  </si>
  <si>
    <t>01.07.2024</t>
  </si>
  <si>
    <t>SA RENEWAL</t>
  </si>
  <si>
    <t>UIC PO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</si>
</sst>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"01/07/2024"</f>
        <v>01/07/2024</v>
      </c>
    </row>
    <row r="4" spans="1:6">
      <c r="A4" s="1" t="s">
        <v>0</v>
      </c>
      <c r="B4" s="4" t="s">
        <v>6</v>
      </c>
      <c r="C4" s="5" t="str">
        <f>"31/07/2024"</f>
        <v>31/07/2024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01/Jul/2024..31/Jul/2024</v>
      </c>
    </row>
    <row r="9" spans="1:6">
      <c r="A9" s="1" t="s">
        <v>9</v>
      </c>
      <c r="C9" s="3" t="str">
        <f>TEXT($C$3,"yyyyMMdd") &amp; ".." &amp; TEXT($C$4,"yyyyMMdd")</f>
        <v>20240701..20240731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6"/>
  <sheetViews>
    <sheetView tabSelected="1" topLeftCell="K21" zoomScale="85" zoomScaleNormal="85" workbookViewId="0">
      <selection activeCell="AF35" sqref="AF35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1.42578125" style="4" customWidth="1"/>
    <col min="18" max="18" width="2.42578125" style="4" customWidth="1"/>
    <col min="19" max="19" width="12.85546875" style="4" customWidth="1"/>
    <col min="20" max="20" width="11.5703125" style="3" customWidth="1"/>
    <col min="21" max="21" width="8.85546875" style="3" customWidth="1"/>
    <col min="22" max="22" width="10.71093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16.7109375" style="4" customWidth="1"/>
    <col min="28" max="28" width="10.5703125" style="4" bestFit="1" customWidth="1"/>
    <col min="29" max="29" width="8.7109375" style="19" customWidth="1"/>
    <col min="30" max="30" width="8.5703125" style="4" customWidth="1"/>
    <col min="31" max="31" width="9.7109375" style="4" customWidth="1"/>
    <col min="32" max="32" width="4" style="4" customWidth="1"/>
    <col min="33" max="33" width="9.85546875" style="4" customWidth="1"/>
    <col min="34" max="34" width="10.5703125" style="4" bestFit="1" customWidth="1"/>
    <col min="35" max="35" width="29.7109375" style="38" customWidth="1"/>
    <col min="36" max="36" width="19.140625" style="38" customWidth="1"/>
    <col min="37" max="37" width="16.5703125" style="4" customWidth="1"/>
    <col min="38" max="38" width="18.42578125" style="21" customWidth="1"/>
    <col min="39" max="39" width="19" style="21" customWidth="1"/>
    <col min="40" max="40" width="20" style="21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F1" s="1" t="s">
        <v>18</v>
      </c>
      <c r="AG1" s="1" t="s">
        <v>18</v>
      </c>
      <c r="AI1" s="37"/>
      <c r="AJ1" s="37"/>
      <c r="AL1" s="22"/>
      <c r="AM1" s="22"/>
      <c r="AN1" s="22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5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5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5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5"/>
    </row>
    <row r="9" spans="1:42" hidden="1">
      <c r="A9" s="1" t="s">
        <v>7</v>
      </c>
      <c r="K9" s="45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20240701..20240731</v>
      </c>
      <c r="K11" s="45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6" hidden="1">
      <c r="A17" s="1" t="s">
        <v>7</v>
      </c>
    </row>
    <row r="18" spans="1:46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I18" s="39"/>
      <c r="AJ18" s="39"/>
      <c r="AL18" s="26"/>
      <c r="AM18" s="26"/>
      <c r="AN18" s="26"/>
    </row>
    <row r="20" spans="1:46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46" s="43" customFormat="1" ht="18.75">
      <c r="A21" s="42"/>
      <c r="B21" s="42"/>
      <c r="I21" s="44"/>
      <c r="K21" s="67" t="s">
        <v>53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</row>
    <row r="22" spans="1:46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46" s="55" customFormat="1" ht="47.25">
      <c r="A23" s="54"/>
      <c r="B23" s="54"/>
      <c r="E23" s="56" t="s">
        <v>29</v>
      </c>
      <c r="I23" s="57"/>
      <c r="K23" s="50" t="s">
        <v>75</v>
      </c>
      <c r="L23" s="50" t="s">
        <v>76</v>
      </c>
      <c r="M23" s="50" t="s">
        <v>14</v>
      </c>
      <c r="N23" s="50" t="s">
        <v>16</v>
      </c>
      <c r="O23" s="58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50" t="s">
        <v>260</v>
      </c>
      <c r="V23" s="50" t="s">
        <v>17</v>
      </c>
      <c r="W23" s="50" t="s">
        <v>79</v>
      </c>
      <c r="X23" s="52" t="s">
        <v>80</v>
      </c>
      <c r="Y23" s="52" t="s">
        <v>36</v>
      </c>
      <c r="Z23" s="59" t="s">
        <v>12</v>
      </c>
      <c r="AA23" s="59" t="s">
        <v>32</v>
      </c>
      <c r="AB23" s="49" t="s">
        <v>13</v>
      </c>
      <c r="AC23" s="49" t="s">
        <v>37</v>
      </c>
      <c r="AD23" s="49" t="s">
        <v>83</v>
      </c>
      <c r="AE23" s="50" t="s">
        <v>84</v>
      </c>
      <c r="AF23" s="49" t="s">
        <v>85</v>
      </c>
      <c r="AG23" s="49" t="s">
        <v>86</v>
      </c>
      <c r="AH23" s="52" t="s">
        <v>87</v>
      </c>
      <c r="AI23" s="53" t="s">
        <v>88</v>
      </c>
      <c r="AJ23" s="53" t="s">
        <v>89</v>
      </c>
      <c r="AK23" s="53" t="s">
        <v>90</v>
      </c>
      <c r="AL23" s="53" t="s">
        <v>91</v>
      </c>
      <c r="AM23" s="53" t="s">
        <v>92</v>
      </c>
      <c r="AN23" s="53"/>
    </row>
    <row r="24" spans="1:46">
      <c r="A24" s="1" t="s">
        <v>184</v>
      </c>
      <c r="B24" s="1" t="str">
        <f t="shared" ref="B24:B25" si="0">IF(K24="","Hide","Show")</f>
        <v>Show</v>
      </c>
      <c r="C24" s="4" t="s">
        <v>48</v>
      </c>
      <c r="E24" s="12" t="str">
        <f>"""UICACS"","""",""SQL="",""2=DOCNUM"",""33036073"",""14=CUSTREF"",""2024000789"",""14=U_CUSTREF"",""2024000789"",""15=DOCDATE"",""31/7/2024"",""15=TAXDATE"",""31/7/2024"",""14=CARDCODE"",""CR0098-SGD"",""14=CARDNAME"",""REN CI HOSPITAL"",""14=ITEMCODE"",""MS77D-00111GLP"",""14=ITEMNAME"",""MS VS"&amp;"PROwMSDN ALNG SA MVL"",""10=QUANTITY"",""4.000000"",""14=U_PONO"",""951683"",""15=U_PODATE"",""30/7/2024"",""10=U_TLINTCOS"",""0.000000"",""2=SLPCODE"",""132"",""14=SLPNAME"",""E0001-CS"",""14=MEMO"",""WENDY KUM CHIOU SZE"",""14=CONTACTNAME"",""SURIANI"",""10=LINETOTAL"",""5121.960000"",""14="&amp;"U_ENR"","""",""14=U_MSENR"",""S7138270"",""14=U_MSPCN"",""AED5984D"",""14=ADDRESS2"",""SURIANI_x000D_REN CI HOSPITAL 71 IRRAWADDY ROAD,  SINGAPORE 329562_x000D_SURIANI_x000D_TEL: 63556052_x000D_FAX: _x000D_EMAIL: renciitd@renci.org.sg"""</f>
        <v>"UICACS","","SQL=","2=DOCNUM","33036073","14=CUSTREF","2024000789","14=U_CUSTREF","2024000789","15=DOCDATE","31/7/2024","15=TAXDATE","31/7/2024","14=CARDCODE","CR0098-SGD","14=CARDNAME","REN CI HOSPITAL","14=ITEMCODE","MS77D-00111GLP","14=ITEMNAME","MS VSPROwMSDN ALNG SA MVL","10=QUANTITY","4.000000","14=U_PONO","951683","15=U_PODATE","30/7/2024","10=U_TLINTCOS","0.000000","2=SLPCODE","132","14=SLPNAME","E0001-CS","14=MEMO","WENDY KUM CHIOU SZE","14=CONTACTNAME","SURIANI","10=LINETOTAL","5121.960000","14=U_ENR","","14=U_MSENR","S7138270","14=U_MSPCN","AED5984D","14=ADDRESS2","SURIANI_x000D_REN CI HOSPITAL 71 IRRAWADDY ROAD,  SINGAPORE 329562_x000D_SURIANI_x000D_TEL: 63556052_x000D_FAX: _x000D_EMAIL: renciitd@renci.org.sg"</v>
      </c>
      <c r="K24" s="21">
        <f>MONTH(N24)</f>
        <v>7</v>
      </c>
      <c r="L24" s="21">
        <f>YEAR(N24)</f>
        <v>2024</v>
      </c>
      <c r="M24" s="21">
        <v>33036073</v>
      </c>
      <c r="N24" s="41">
        <v>45504</v>
      </c>
      <c r="O24" s="21" t="str">
        <f>"S7138270"</f>
        <v>S7138270</v>
      </c>
      <c r="P24" s="4" t="str">
        <f>"AED5984D"</f>
        <v>AED5984D</v>
      </c>
      <c r="Q24" s="4" t="s">
        <v>78</v>
      </c>
      <c r="R24" s="4" t="str">
        <f>"CR0098-SGD"</f>
        <v>CR0098-SGD</v>
      </c>
      <c r="S24" s="4" t="str">
        <f>"REN CI HOSPITAL"</f>
        <v>REN CI HOSPITAL</v>
      </c>
      <c r="T24" s="3" t="str">
        <f>"2024000789"</f>
        <v>2024000789</v>
      </c>
      <c r="U24" s="3" t="str">
        <f>"951683"</f>
        <v>951683</v>
      </c>
      <c r="V24" s="47">
        <v>45503</v>
      </c>
      <c r="W24" s="47">
        <v>45504</v>
      </c>
      <c r="X24" s="48">
        <v>0</v>
      </c>
      <c r="Y24" s="48" t="str">
        <f>"MS77D-00111GLP"</f>
        <v>MS77D-00111GLP</v>
      </c>
      <c r="Z24" s="4" t="str">
        <f>"MS VSPROwMSDN ALNG SA MVL"</f>
        <v>MS VSPROwMSDN ALNG SA MVL</v>
      </c>
      <c r="AA24" s="4" t="str">
        <f>"WENDY KUM CHIOU SZE"</f>
        <v>WENDY KUM CHIOU SZE</v>
      </c>
      <c r="AB24" s="60">
        <v>4</v>
      </c>
      <c r="AC24" s="48" t="str">
        <f>"SURIANI"</f>
        <v>SURIANI</v>
      </c>
      <c r="AD24" s="64" t="s">
        <v>93</v>
      </c>
      <c r="AE24" s="51" t="str">
        <f>"SURIANI_x000D_REN CI HOSPITAL 71 IRRAWADDY ROAD,  SINGAPORE 329562_x000D_SURIANI_x000D_TEL: 63556052_x000D_FAX: _x000D_EMAIL: renciitd@renci.org.sg"</f>
        <v>SURIANI_x000D_REN CI HOSPITAL 71 IRRAWADDY ROAD,  SINGAPORE 329562_x000D_SURIANI_x000D_TEL: 63556052_x000D_FAX: _x000D_EMAIL: renciitd@renci.org.sg</v>
      </c>
      <c r="AF24" s="61" t="s">
        <v>78</v>
      </c>
      <c r="AG24" s="5" t="s">
        <v>94</v>
      </c>
      <c r="AH24" s="4" t="str">
        <f>"MS77D-00111GLP"</f>
        <v>MS77D-00111GLP</v>
      </c>
      <c r="AI24" s="4" t="str">
        <f>"MS VSPROwMSDN ALNG SA MVL"</f>
        <v>MS VSPROwMSDN ALNG SA MVL</v>
      </c>
      <c r="AJ24" s="62" t="s">
        <v>259</v>
      </c>
      <c r="AK24" s="4" t="s">
        <v>258</v>
      </c>
      <c r="AL24" s="21" t="s">
        <v>257</v>
      </c>
      <c r="AM24" s="21" t="str">
        <f>"-"</f>
        <v>-</v>
      </c>
    </row>
    <row r="25" spans="1:46">
      <c r="A25" s="1" t="s">
        <v>184</v>
      </c>
      <c r="B25" s="1" t="str">
        <f t="shared" si="0"/>
        <v>Show</v>
      </c>
      <c r="C25" s="4" t="s">
        <v>48</v>
      </c>
      <c r="E25" s="12" t="str">
        <f>"""UICACS"","""",""SQL="",""2=DOCNUM"",""33036073"",""14=CUSTREF"",""2024000789"",""14=U_CUSTREF"",""2024000789"",""15=DOCDATE"",""31/7/2024"",""15=TAXDATE"",""31/7/2024"",""14=CARDCODE"",""CR0098-SGD"",""14=CARDNAME"",""REN CI HOSPITAL"",""14=ITEMCODE"",""MSMX3-00117GLP"",""14=ITEMNAME"",""MS VS"&amp;"ENTSUBMSDN ALNG SA MVL"",""10=QUANTITY"",""1.000000"",""14=U_PONO"",""951683"",""15=U_PODATE"",""30/7/2024"",""10=U_TLINTCOS"",""0.000000"",""2=SLPCODE"",""132"",""14=SLPNAME"",""E0001-CS"",""14=MEMO"",""WENDY KUM CHIOU SZE"",""14=CONTACTNAME"",""SURIANI"",""10=LINETOTAL"",""4471.290000"",""1"&amp;"4=U_ENR"","""",""14=U_MSENR"",""S7138270"",""14=U_MSPCN"",""AED5984D"",""14=ADDRESS2"",""SURIANI_x000D_REN CI HOSPITAL 71 IRRAWADDY ROAD,  SINGAPORE 329562_x000D_SURIANI_x000D_TEL: 63556052_x000D_FAX: _x000D_EMAIL: renciitd@renci.org.sg"""</f>
        <v>"UICACS","","SQL=","2=DOCNUM","33036073","14=CUSTREF","2024000789","14=U_CUSTREF","2024000789","15=DOCDATE","31/7/2024","15=TAXDATE","31/7/2024","14=CARDCODE","CR0098-SGD","14=CARDNAME","REN CI HOSPITAL","14=ITEMCODE","MSMX3-00117GLP","14=ITEMNAME","MS VSENTSUBMSDN ALNG SA MVL","10=QUANTITY","1.000000","14=U_PONO","951683","15=U_PODATE","30/7/2024","10=U_TLINTCOS","0.000000","2=SLPCODE","132","14=SLPNAME","E0001-CS","14=MEMO","WENDY KUM CHIOU SZE","14=CONTACTNAME","SURIANI","10=LINETOTAL","4471.290000","14=U_ENR","","14=U_MSENR","S7138270","14=U_MSPCN","AED5984D","14=ADDRESS2","SURIANI_x000D_REN CI HOSPITAL 71 IRRAWADDY ROAD,  SINGAPORE 329562_x000D_SURIANI_x000D_TEL: 63556052_x000D_FAX: _x000D_EMAIL: renciitd@renci.org.sg"</v>
      </c>
      <c r="K25" s="21">
        <f>MONTH(N25)</f>
        <v>7</v>
      </c>
      <c r="L25" s="21">
        <f>YEAR(N25)</f>
        <v>2024</v>
      </c>
      <c r="M25" s="21">
        <v>33036073</v>
      </c>
      <c r="N25" s="41">
        <v>45504</v>
      </c>
      <c r="O25" s="21" t="str">
        <f>"S7138270"</f>
        <v>S7138270</v>
      </c>
      <c r="P25" s="4" t="str">
        <f>"AED5984D"</f>
        <v>AED5984D</v>
      </c>
      <c r="Q25" s="4" t="s">
        <v>78</v>
      </c>
      <c r="R25" s="4" t="str">
        <f>"CR0098-SGD"</f>
        <v>CR0098-SGD</v>
      </c>
      <c r="S25" s="4" t="str">
        <f>"REN CI HOSPITAL"</f>
        <v>REN CI HOSPITAL</v>
      </c>
      <c r="T25" s="3" t="str">
        <f>"2024000789"</f>
        <v>2024000789</v>
      </c>
      <c r="U25" s="3" t="str">
        <f>"951683"</f>
        <v>951683</v>
      </c>
      <c r="V25" s="47">
        <v>45503</v>
      </c>
      <c r="W25" s="47">
        <v>45504</v>
      </c>
      <c r="X25" s="48">
        <v>0</v>
      </c>
      <c r="Y25" s="48" t="str">
        <f>"MSMX3-00117GLP"</f>
        <v>MSMX3-00117GLP</v>
      </c>
      <c r="Z25" s="4" t="str">
        <f>"MS VSENTSUBMSDN ALNG SA MVL"</f>
        <v>MS VSENTSUBMSDN ALNG SA MVL</v>
      </c>
      <c r="AA25" s="4" t="str">
        <f>"WENDY KUM CHIOU SZE"</f>
        <v>WENDY KUM CHIOU SZE</v>
      </c>
      <c r="AB25" s="60">
        <v>1</v>
      </c>
      <c r="AC25" s="48" t="str">
        <f>"SURIANI"</f>
        <v>SURIANI</v>
      </c>
      <c r="AD25" s="64" t="s">
        <v>93</v>
      </c>
      <c r="AE25" s="51" t="str">
        <f>"SURIANI_x000D_REN CI HOSPITAL 71 IRRAWADDY ROAD,  SINGAPORE 329562_x000D_SURIANI_x000D_TEL: 63556052_x000D_FAX: _x000D_EMAIL: renciitd@renci.org.sg"</f>
        <v>SURIANI_x000D_REN CI HOSPITAL 71 IRRAWADDY ROAD,  SINGAPORE 329562_x000D_SURIANI_x000D_TEL: 63556052_x000D_FAX: _x000D_EMAIL: renciitd@renci.org.sg</v>
      </c>
      <c r="AF25" s="61" t="s">
        <v>78</v>
      </c>
      <c r="AG25" s="5" t="s">
        <v>94</v>
      </c>
      <c r="AH25" s="4" t="str">
        <f>"MSMX3-00117GLP"</f>
        <v>MSMX3-00117GLP</v>
      </c>
      <c r="AI25" s="4" t="str">
        <f>"MS VSENTSUBMSDN ALNG SA MVL"</f>
        <v>MS VSENTSUBMSDN ALNG SA MVL</v>
      </c>
      <c r="AJ25" s="62" t="s">
        <v>259</v>
      </c>
      <c r="AK25" s="4" t="s">
        <v>258</v>
      </c>
      <c r="AL25" s="21" t="s">
        <v>257</v>
      </c>
      <c r="AM25" s="21" t="str">
        <f>"-"</f>
        <v>-</v>
      </c>
    </row>
    <row r="26" spans="1:46" hidden="1">
      <c r="B26" s="1" t="str">
        <f>IF(K26="","Hide","Show")</f>
        <v>Hide</v>
      </c>
      <c r="C26" s="4" t="s">
        <v>49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V26" s="3" t="s">
        <v>78</v>
      </c>
      <c r="W26" s="5"/>
      <c r="X26" s="5"/>
      <c r="Y26" s="5" t="str">
        <f>""</f>
        <v/>
      </c>
      <c r="Z26" s="4" t="str">
        <f>""</f>
        <v/>
      </c>
      <c r="AA26" s="4" t="str">
        <f>""</f>
        <v/>
      </c>
      <c r="AB26" s="4" t="str">
        <f>""</f>
        <v/>
      </c>
      <c r="AC26" s="19" t="str">
        <f>""</f>
        <v/>
      </c>
      <c r="AD26" s="40"/>
      <c r="AE26" s="17" t="str">
        <f>""</f>
        <v/>
      </c>
      <c r="AF26" s="17" t="str">
        <f>""</f>
        <v/>
      </c>
      <c r="AG26" s="5" t="str">
        <f>""</f>
        <v/>
      </c>
    </row>
    <row r="27" spans="1:46" hidden="1">
      <c r="B27" s="1" t="str">
        <f>IF(K27="","Hide","Show")</f>
        <v>Hide</v>
      </c>
      <c r="C27" s="4" t="s">
        <v>50</v>
      </c>
      <c r="E27" s="12" t="str">
        <f>""</f>
        <v/>
      </c>
      <c r="K27" s="21" t="str">
        <f>""</f>
        <v/>
      </c>
      <c r="L27" s="41" t="str">
        <f>""</f>
        <v/>
      </c>
      <c r="M27" s="5"/>
      <c r="N27" s="41"/>
      <c r="O27" s="4" t="str">
        <f>""</f>
        <v/>
      </c>
      <c r="P27" s="4"/>
      <c r="Q27" s="4" t="str">
        <f>""</f>
        <v/>
      </c>
      <c r="R27" s="4" t="str">
        <f>""</f>
        <v/>
      </c>
      <c r="S27" s="4" t="str">
        <f>""</f>
        <v/>
      </c>
      <c r="T27" s="3" t="str">
        <f>""</f>
        <v/>
      </c>
      <c r="V27" s="3" t="s">
        <v>78</v>
      </c>
      <c r="W27" s="5"/>
      <c r="X27" s="5"/>
      <c r="Y27" s="5" t="str">
        <f>""</f>
        <v/>
      </c>
      <c r="Z27" s="4" t="str">
        <f>""</f>
        <v/>
      </c>
      <c r="AA27" s="4" t="str">
        <f>""</f>
        <v/>
      </c>
      <c r="AB27" s="4" t="str">
        <f>""</f>
        <v/>
      </c>
      <c r="AC27" s="19" t="str">
        <f>""</f>
        <v/>
      </c>
      <c r="AD27" s="40"/>
      <c r="AE27" s="17"/>
      <c r="AF27" s="17" t="str">
        <f>""</f>
        <v/>
      </c>
      <c r="AG27" s="5" t="str">
        <f>""</f>
        <v/>
      </c>
    </row>
    <row r="28" spans="1:46" ht="14.25" customHeight="1">
      <c r="AD28" s="40"/>
      <c r="AG28" s="5"/>
    </row>
    <row r="29" spans="1:46">
      <c r="AQ29" s="15"/>
    </row>
    <row r="30" spans="1:46">
      <c r="AR30" s="15"/>
    </row>
    <row r="31" spans="1:46">
      <c r="AS31" s="15"/>
    </row>
    <row r="32" spans="1:46">
      <c r="AT32" s="15"/>
    </row>
    <row r="33" spans="47:50">
      <c r="AU33" s="15"/>
    </row>
    <row r="34" spans="47:50">
      <c r="AV34" s="15"/>
    </row>
    <row r="35" spans="47:50">
      <c r="AW35" s="15"/>
    </row>
    <row r="36" spans="47:50">
      <c r="AX36" s="15"/>
    </row>
  </sheetData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3" t="s">
        <v>95</v>
      </c>
      <c r="C6" s="63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6" t="s">
        <v>107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249</v>
      </c>
    </row>
    <row r="4" spans="1:5">
      <c r="A4" s="66" t="s">
        <v>0</v>
      </c>
      <c r="B4" s="66" t="s">
        <v>6</v>
      </c>
      <c r="C4" s="66" t="s">
        <v>250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6" t="s">
        <v>107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249</v>
      </c>
    </row>
    <row r="4" spans="1:5">
      <c r="A4" s="66" t="s">
        <v>0</v>
      </c>
      <c r="B4" s="66" t="s">
        <v>6</v>
      </c>
      <c r="C4" s="66" t="s">
        <v>250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6" t="s">
        <v>183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237</v>
      </c>
      <c r="V24" s="66" t="s">
        <v>135</v>
      </c>
      <c r="W24" s="66" t="s">
        <v>136</v>
      </c>
      <c r="X24" s="66" t="s">
        <v>238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239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B25" s="66" t="s">
        <v>149</v>
      </c>
      <c r="C25" s="66" t="s">
        <v>49</v>
      </c>
      <c r="E25" s="66" t="s">
        <v>150</v>
      </c>
      <c r="K25" s="66" t="s">
        <v>151</v>
      </c>
      <c r="L25" s="66" t="s">
        <v>152</v>
      </c>
      <c r="O25" s="66" t="s">
        <v>153</v>
      </c>
      <c r="Q25" s="66" t="s">
        <v>154</v>
      </c>
      <c r="R25" s="66" t="s">
        <v>155</v>
      </c>
      <c r="S25" s="66" t="s">
        <v>156</v>
      </c>
      <c r="T25" s="66" t="s">
        <v>157</v>
      </c>
      <c r="V25" s="66" t="s">
        <v>78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240</v>
      </c>
      <c r="AE25" s="66" t="s">
        <v>162</v>
      </c>
      <c r="AI25" s="66" t="s">
        <v>163</v>
      </c>
      <c r="AJ25" s="66" t="s">
        <v>164</v>
      </c>
      <c r="AK25" s="66" t="s">
        <v>165</v>
      </c>
    </row>
    <row r="26" spans="1:43">
      <c r="B26" s="66" t="s">
        <v>166</v>
      </c>
      <c r="C26" s="66" t="s">
        <v>50</v>
      </c>
      <c r="E26" s="66" t="s">
        <v>167</v>
      </c>
      <c r="K26" s="66" t="s">
        <v>168</v>
      </c>
      <c r="L26" s="66" t="s">
        <v>169</v>
      </c>
      <c r="O26" s="66" t="s">
        <v>170</v>
      </c>
      <c r="Q26" s="66" t="s">
        <v>171</v>
      </c>
      <c r="R26" s="66" t="s">
        <v>172</v>
      </c>
      <c r="S26" s="66" t="s">
        <v>173</v>
      </c>
      <c r="T26" s="66" t="s">
        <v>174</v>
      </c>
      <c r="V26" s="66" t="s">
        <v>78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241</v>
      </c>
      <c r="AE26" s="66" t="s">
        <v>179</v>
      </c>
      <c r="AJ26" s="66" t="s">
        <v>180</v>
      </c>
      <c r="AK26" s="66" t="s">
        <v>181</v>
      </c>
    </row>
    <row r="28" spans="1:43">
      <c r="AD28" s="66" t="s">
        <v>182</v>
      </c>
      <c r="AE28" s="66" t="s">
        <v>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6" t="s">
        <v>183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237</v>
      </c>
      <c r="V24" s="66" t="s">
        <v>135</v>
      </c>
      <c r="W24" s="66" t="s">
        <v>136</v>
      </c>
      <c r="X24" s="66" t="s">
        <v>238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239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B25" s="66" t="s">
        <v>149</v>
      </c>
      <c r="C25" s="66" t="s">
        <v>49</v>
      </c>
      <c r="E25" s="66" t="s">
        <v>150</v>
      </c>
      <c r="K25" s="66" t="s">
        <v>151</v>
      </c>
      <c r="L25" s="66" t="s">
        <v>152</v>
      </c>
      <c r="O25" s="66" t="s">
        <v>153</v>
      </c>
      <c r="Q25" s="66" t="s">
        <v>154</v>
      </c>
      <c r="R25" s="66" t="s">
        <v>155</v>
      </c>
      <c r="S25" s="66" t="s">
        <v>156</v>
      </c>
      <c r="T25" s="66" t="s">
        <v>157</v>
      </c>
      <c r="V25" s="66" t="s">
        <v>78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240</v>
      </c>
      <c r="AE25" s="66" t="s">
        <v>162</v>
      </c>
      <c r="AI25" s="66" t="s">
        <v>163</v>
      </c>
      <c r="AJ25" s="66" t="s">
        <v>164</v>
      </c>
      <c r="AK25" s="66" t="s">
        <v>165</v>
      </c>
    </row>
    <row r="26" spans="1:43">
      <c r="B26" s="66" t="s">
        <v>166</v>
      </c>
      <c r="C26" s="66" t="s">
        <v>50</v>
      </c>
      <c r="E26" s="66" t="s">
        <v>167</v>
      </c>
      <c r="K26" s="66" t="s">
        <v>168</v>
      </c>
      <c r="L26" s="66" t="s">
        <v>169</v>
      </c>
      <c r="O26" s="66" t="s">
        <v>170</v>
      </c>
      <c r="Q26" s="66" t="s">
        <v>171</v>
      </c>
      <c r="R26" s="66" t="s">
        <v>172</v>
      </c>
      <c r="S26" s="66" t="s">
        <v>173</v>
      </c>
      <c r="T26" s="66" t="s">
        <v>174</v>
      </c>
      <c r="V26" s="66" t="s">
        <v>78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241</v>
      </c>
      <c r="AE26" s="66" t="s">
        <v>179</v>
      </c>
      <c r="AJ26" s="66" t="s">
        <v>180</v>
      </c>
      <c r="AK26" s="66" t="s">
        <v>181</v>
      </c>
    </row>
    <row r="28" spans="1:43">
      <c r="AD28" s="66" t="s">
        <v>182</v>
      </c>
      <c r="AE28" s="66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E057-0340-49D8-A6A3-F3B9F39C0B09}">
  <dimension ref="A1:E15"/>
  <sheetViews>
    <sheetView workbookViewId="0"/>
  </sheetViews>
  <sheetFormatPr defaultRowHeight="15"/>
  <sheetData>
    <row r="1" spans="1:5">
      <c r="A1" s="66" t="s">
        <v>186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249</v>
      </c>
    </row>
    <row r="4" spans="1:5">
      <c r="A4" s="66" t="s">
        <v>0</v>
      </c>
      <c r="B4" s="66" t="s">
        <v>6</v>
      </c>
      <c r="C4" s="66" t="s">
        <v>250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FFDCD-7E24-4D95-A409-F7AB851461A8}">
  <dimension ref="A1:AT30"/>
  <sheetViews>
    <sheetView workbookViewId="0"/>
  </sheetViews>
  <sheetFormatPr defaultRowHeight="15"/>
  <sheetData>
    <row r="1" spans="1:46">
      <c r="A1" s="66" t="s">
        <v>236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237</v>
      </c>
      <c r="V24" s="66" t="s">
        <v>135</v>
      </c>
      <c r="W24" s="66" t="s">
        <v>136</v>
      </c>
      <c r="X24" s="66" t="s">
        <v>238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239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A25" s="66" t="s">
        <v>184</v>
      </c>
      <c r="B25" s="66" t="s">
        <v>149</v>
      </c>
      <c r="C25" s="66" t="s">
        <v>48</v>
      </c>
      <c r="E25" s="66" t="s">
        <v>251</v>
      </c>
      <c r="K25" s="66" t="s">
        <v>188</v>
      </c>
      <c r="L25" s="66" t="s">
        <v>189</v>
      </c>
      <c r="M25" s="66" t="s">
        <v>151</v>
      </c>
      <c r="N25" s="66" t="s">
        <v>152</v>
      </c>
      <c r="O25" s="66" t="s">
        <v>153</v>
      </c>
      <c r="P25" s="66" t="s">
        <v>190</v>
      </c>
      <c r="Q25" s="66" t="s">
        <v>78</v>
      </c>
      <c r="R25" s="66" t="s">
        <v>154</v>
      </c>
      <c r="S25" s="66" t="s">
        <v>155</v>
      </c>
      <c r="T25" s="66" t="s">
        <v>157</v>
      </c>
      <c r="U25" s="66" t="s">
        <v>165</v>
      </c>
      <c r="V25" s="66" t="s">
        <v>191</v>
      </c>
      <c r="W25" s="66" t="s">
        <v>192</v>
      </c>
      <c r="X25" s="66" t="s">
        <v>243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240</v>
      </c>
      <c r="AE25" s="66" t="s">
        <v>162</v>
      </c>
      <c r="AF25" s="66" t="s">
        <v>193</v>
      </c>
      <c r="AG25" s="66" t="s">
        <v>162</v>
      </c>
      <c r="AH25" s="66" t="s">
        <v>93</v>
      </c>
      <c r="AI25" s="66" t="s">
        <v>163</v>
      </c>
      <c r="AJ25" s="66" t="s">
        <v>78</v>
      </c>
      <c r="AK25" s="66" t="s">
        <v>94</v>
      </c>
      <c r="AL25" s="66" t="s">
        <v>156</v>
      </c>
      <c r="AM25" s="66" t="s">
        <v>158</v>
      </c>
      <c r="AN25" s="66" t="s">
        <v>194</v>
      </c>
      <c r="AO25" s="66" t="s">
        <v>195</v>
      </c>
      <c r="AP25" s="66" t="s">
        <v>196</v>
      </c>
      <c r="AQ25" s="66" t="s">
        <v>197</v>
      </c>
    </row>
    <row r="26" spans="1:43">
      <c r="A26" s="66" t="s">
        <v>184</v>
      </c>
      <c r="B26" s="66" t="s">
        <v>166</v>
      </c>
      <c r="C26" s="66" t="s">
        <v>48</v>
      </c>
      <c r="E26" s="66" t="s">
        <v>252</v>
      </c>
      <c r="K26" s="66" t="s">
        <v>198</v>
      </c>
      <c r="L26" s="66" t="s">
        <v>199</v>
      </c>
      <c r="M26" s="66" t="s">
        <v>168</v>
      </c>
      <c r="N26" s="66" t="s">
        <v>169</v>
      </c>
      <c r="O26" s="66" t="s">
        <v>170</v>
      </c>
      <c r="P26" s="66" t="s">
        <v>200</v>
      </c>
      <c r="Q26" s="66" t="s">
        <v>78</v>
      </c>
      <c r="R26" s="66" t="s">
        <v>171</v>
      </c>
      <c r="S26" s="66" t="s">
        <v>172</v>
      </c>
      <c r="T26" s="66" t="s">
        <v>174</v>
      </c>
      <c r="U26" s="66" t="s">
        <v>181</v>
      </c>
      <c r="V26" s="66" t="s">
        <v>201</v>
      </c>
      <c r="W26" s="66" t="s">
        <v>202</v>
      </c>
      <c r="X26" s="66" t="s">
        <v>244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241</v>
      </c>
      <c r="AE26" s="66" t="s">
        <v>179</v>
      </c>
      <c r="AF26" s="66" t="s">
        <v>203</v>
      </c>
      <c r="AG26" s="66" t="s">
        <v>179</v>
      </c>
      <c r="AH26" s="66" t="s">
        <v>93</v>
      </c>
      <c r="AI26" s="66" t="s">
        <v>204</v>
      </c>
      <c r="AJ26" s="66" t="s">
        <v>78</v>
      </c>
      <c r="AK26" s="66" t="s">
        <v>94</v>
      </c>
      <c r="AL26" s="66" t="s">
        <v>173</v>
      </c>
      <c r="AM26" s="66" t="s">
        <v>175</v>
      </c>
      <c r="AN26" s="66" t="s">
        <v>205</v>
      </c>
      <c r="AO26" s="66" t="s">
        <v>206</v>
      </c>
      <c r="AP26" s="66" t="s">
        <v>207</v>
      </c>
      <c r="AQ26" s="66" t="s">
        <v>208</v>
      </c>
    </row>
    <row r="27" spans="1:43">
      <c r="B27" s="66" t="s">
        <v>209</v>
      </c>
      <c r="C27" s="66" t="s">
        <v>49</v>
      </c>
      <c r="E27" s="66" t="s">
        <v>150</v>
      </c>
      <c r="K27" s="66" t="s">
        <v>210</v>
      </c>
      <c r="L27" s="66" t="s">
        <v>211</v>
      </c>
      <c r="O27" s="66" t="s">
        <v>212</v>
      </c>
      <c r="Q27" s="66" t="s">
        <v>213</v>
      </c>
      <c r="R27" s="66" t="s">
        <v>214</v>
      </c>
      <c r="S27" s="66" t="s">
        <v>216</v>
      </c>
      <c r="T27" s="66" t="s">
        <v>215</v>
      </c>
      <c r="V27" s="66" t="s">
        <v>78</v>
      </c>
      <c r="Y27" s="66" t="s">
        <v>216</v>
      </c>
      <c r="Z27" s="66" t="s">
        <v>217</v>
      </c>
      <c r="AA27" s="66" t="s">
        <v>218</v>
      </c>
      <c r="AB27" s="66" t="s">
        <v>219</v>
      </c>
      <c r="AC27" s="66" t="s">
        <v>220</v>
      </c>
      <c r="AD27" s="66" t="s">
        <v>246</v>
      </c>
      <c r="AE27" s="66" t="s">
        <v>221</v>
      </c>
      <c r="AI27" s="66" t="s">
        <v>222</v>
      </c>
      <c r="AJ27" s="66" t="s">
        <v>253</v>
      </c>
      <c r="AK27" s="66" t="s">
        <v>245</v>
      </c>
    </row>
    <row r="28" spans="1:43">
      <c r="B28" s="66" t="s">
        <v>223</v>
      </c>
      <c r="C28" s="66" t="s">
        <v>50</v>
      </c>
      <c r="E28" s="66" t="s">
        <v>167</v>
      </c>
      <c r="K28" s="66" t="s">
        <v>224</v>
      </c>
      <c r="L28" s="66" t="s">
        <v>225</v>
      </c>
      <c r="O28" s="66" t="s">
        <v>226</v>
      </c>
      <c r="Q28" s="66" t="s">
        <v>227</v>
      </c>
      <c r="R28" s="66" t="s">
        <v>228</v>
      </c>
      <c r="S28" s="66" t="s">
        <v>230</v>
      </c>
      <c r="T28" s="66" t="s">
        <v>229</v>
      </c>
      <c r="V28" s="66" t="s">
        <v>78</v>
      </c>
      <c r="Y28" s="66" t="s">
        <v>230</v>
      </c>
      <c r="Z28" s="66" t="s">
        <v>231</v>
      </c>
      <c r="AA28" s="66" t="s">
        <v>232</v>
      </c>
      <c r="AB28" s="66" t="s">
        <v>233</v>
      </c>
      <c r="AC28" s="66" t="s">
        <v>234</v>
      </c>
      <c r="AD28" s="66" t="s">
        <v>248</v>
      </c>
      <c r="AE28" s="66" t="s">
        <v>235</v>
      </c>
      <c r="AJ28" s="66" t="s">
        <v>254</v>
      </c>
      <c r="AK28" s="66" t="s">
        <v>247</v>
      </c>
    </row>
    <row r="30" spans="1:43">
      <c r="AD30" s="66" t="s">
        <v>255</v>
      </c>
      <c r="AE30" s="66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2024-08-02T01:19:19Z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