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13_ncr:1_{20D70716-BC6D-409A-A364-713601A9B2F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D24" i="2"/>
  <c r="AF24" i="2"/>
  <c r="AI24" i="2"/>
  <c r="AL24" i="2"/>
  <c r="AM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D25" i="2"/>
  <c r="AF25" i="2"/>
  <c r="AI25" i="2"/>
  <c r="AL25" i="2"/>
  <c r="AM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D26" i="2"/>
  <c r="AF26" i="2"/>
  <c r="AI26" i="2"/>
  <c r="AL26" i="2"/>
  <c r="AM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D27" i="2"/>
  <c r="AF27" i="2"/>
  <c r="AI27" i="2"/>
  <c r="AL27" i="2"/>
  <c r="AM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C28" i="2"/>
  <c r="AD28" i="2"/>
  <c r="AF28" i="2"/>
  <c r="AI28" i="2"/>
  <c r="AL28" i="2"/>
  <c r="AM28" i="2"/>
  <c r="E29" i="2"/>
  <c r="K29" i="2"/>
  <c r="L29" i="2"/>
  <c r="O29" i="2"/>
  <c r="P29" i="2"/>
  <c r="R29" i="2"/>
  <c r="S29" i="2"/>
  <c r="T29" i="2"/>
  <c r="U29" i="2"/>
  <c r="X29" i="2"/>
  <c r="Y29" i="2"/>
  <c r="Z29" i="2"/>
  <c r="AA29" i="2"/>
  <c r="AC29" i="2"/>
  <c r="AD29" i="2"/>
  <c r="AF29" i="2"/>
  <c r="AI29" i="2"/>
  <c r="AL29" i="2"/>
  <c r="AM29" i="2"/>
  <c r="AN29" i="2"/>
  <c r="AO29" i="2"/>
  <c r="AP29" i="2"/>
  <c r="E30" i="2"/>
  <c r="K30" i="2"/>
  <c r="L30" i="2"/>
  <c r="O30" i="2"/>
  <c r="P30" i="2"/>
  <c r="R30" i="2"/>
  <c r="S30" i="2"/>
  <c r="T30" i="2"/>
  <c r="U30" i="2"/>
  <c r="X30" i="2"/>
  <c r="Y30" i="2"/>
  <c r="Z30" i="2"/>
  <c r="AA30" i="2"/>
  <c r="AC30" i="2"/>
  <c r="AD30" i="2"/>
  <c r="AF30" i="2"/>
  <c r="AI30" i="2"/>
  <c r="AL30" i="2"/>
  <c r="AM30" i="2"/>
  <c r="AN30" i="2"/>
  <c r="AO30" i="2"/>
  <c r="AP30" i="2"/>
  <c r="E31" i="2"/>
  <c r="K31" i="2"/>
  <c r="L31" i="2"/>
  <c r="O31" i="2"/>
  <c r="P31" i="2"/>
  <c r="R31" i="2"/>
  <c r="S31" i="2"/>
  <c r="T31" i="2"/>
  <c r="U31" i="2"/>
  <c r="X31" i="2"/>
  <c r="Y31" i="2"/>
  <c r="Z31" i="2"/>
  <c r="AA31" i="2"/>
  <c r="AC31" i="2"/>
  <c r="AD31" i="2"/>
  <c r="AF31" i="2"/>
  <c r="AI31" i="2"/>
  <c r="AL31" i="2"/>
  <c r="AM31" i="2"/>
  <c r="AN31" i="2"/>
  <c r="AO31" i="2"/>
  <c r="AP31" i="2"/>
  <c r="E32" i="2"/>
  <c r="K32" i="2"/>
  <c r="L32" i="2"/>
  <c r="O32" i="2"/>
  <c r="P32" i="2"/>
  <c r="R32" i="2"/>
  <c r="S32" i="2"/>
  <c r="T32" i="2"/>
  <c r="U32" i="2"/>
  <c r="X32" i="2"/>
  <c r="Y32" i="2"/>
  <c r="Z32" i="2"/>
  <c r="AA32" i="2"/>
  <c r="AC32" i="2"/>
  <c r="AD32" i="2"/>
  <c r="AF32" i="2"/>
  <c r="AI32" i="2"/>
  <c r="AL32" i="2"/>
  <c r="AM32" i="2"/>
  <c r="AN32" i="2"/>
  <c r="AO32" i="2"/>
  <c r="AP32" i="2"/>
  <c r="E33" i="2"/>
  <c r="K33" i="2"/>
  <c r="L33" i="2"/>
  <c r="O33" i="2"/>
  <c r="P33" i="2"/>
  <c r="R33" i="2"/>
  <c r="S33" i="2"/>
  <c r="T33" i="2"/>
  <c r="U33" i="2"/>
  <c r="X33" i="2"/>
  <c r="Y33" i="2"/>
  <c r="Z33" i="2"/>
  <c r="AA33" i="2"/>
  <c r="AC33" i="2"/>
  <c r="AD33" i="2"/>
  <c r="AF33" i="2"/>
  <c r="AI33" i="2"/>
  <c r="AL33" i="2"/>
  <c r="AM33" i="2"/>
  <c r="AN33" i="2"/>
  <c r="AO33" i="2"/>
  <c r="AP33" i="2"/>
  <c r="E34" i="2"/>
  <c r="K34" i="2"/>
  <c r="L34" i="2"/>
  <c r="O34" i="2"/>
  <c r="P34" i="2"/>
  <c r="R34" i="2"/>
  <c r="S34" i="2"/>
  <c r="T34" i="2"/>
  <c r="U34" i="2"/>
  <c r="X34" i="2"/>
  <c r="Y34" i="2"/>
  <c r="Z34" i="2"/>
  <c r="AA34" i="2"/>
  <c r="AC34" i="2"/>
  <c r="AD34" i="2"/>
  <c r="AF34" i="2"/>
  <c r="AI34" i="2"/>
  <c r="AL34" i="2"/>
  <c r="AM34" i="2"/>
  <c r="AN34" i="2"/>
  <c r="AO34" i="2"/>
  <c r="AP34" i="2"/>
  <c r="E35" i="2"/>
  <c r="K35" i="2"/>
  <c r="L35" i="2"/>
  <c r="O35" i="2"/>
  <c r="P35" i="2"/>
  <c r="R35" i="2"/>
  <c r="S35" i="2"/>
  <c r="T35" i="2"/>
  <c r="U35" i="2"/>
  <c r="X35" i="2"/>
  <c r="Y35" i="2"/>
  <c r="Z35" i="2"/>
  <c r="AA35" i="2"/>
  <c r="AC35" i="2"/>
  <c r="AD35" i="2"/>
  <c r="AF35" i="2"/>
  <c r="AI35" i="2"/>
  <c r="AL35" i="2"/>
  <c r="AM35" i="2"/>
  <c r="AN35" i="2"/>
  <c r="AO35" i="2"/>
  <c r="AP35" i="2"/>
  <c r="E36" i="2"/>
  <c r="K36" i="2"/>
  <c r="L36" i="2"/>
  <c r="O36" i="2"/>
  <c r="P36" i="2"/>
  <c r="R36" i="2"/>
  <c r="S36" i="2"/>
  <c r="T36" i="2"/>
  <c r="U36" i="2"/>
  <c r="X36" i="2"/>
  <c r="Y36" i="2"/>
  <c r="Z36" i="2"/>
  <c r="AA36" i="2"/>
  <c r="AC36" i="2"/>
  <c r="AD36" i="2"/>
  <c r="AF36" i="2"/>
  <c r="AI36" i="2"/>
  <c r="AL36" i="2"/>
  <c r="AM36" i="2"/>
  <c r="AN36" i="2"/>
  <c r="AO36" i="2"/>
  <c r="AP36" i="2"/>
  <c r="E37" i="2"/>
  <c r="K37" i="2"/>
  <c r="L37" i="2"/>
  <c r="O37" i="2"/>
  <c r="P37" i="2"/>
  <c r="R37" i="2"/>
  <c r="S37" i="2"/>
  <c r="T37" i="2"/>
  <c r="U37" i="2"/>
  <c r="X37" i="2"/>
  <c r="Y37" i="2"/>
  <c r="Z37" i="2"/>
  <c r="AA37" i="2"/>
  <c r="AC37" i="2"/>
  <c r="AD37" i="2"/>
  <c r="AF37" i="2"/>
  <c r="AI37" i="2"/>
  <c r="AL37" i="2"/>
  <c r="AM37" i="2"/>
  <c r="AN37" i="2"/>
  <c r="AO37" i="2"/>
  <c r="AP37" i="2"/>
  <c r="E38" i="2"/>
  <c r="K38" i="2"/>
  <c r="L38" i="2"/>
  <c r="O38" i="2"/>
  <c r="P38" i="2"/>
  <c r="R38" i="2"/>
  <c r="S38" i="2"/>
  <c r="T38" i="2"/>
  <c r="U38" i="2"/>
  <c r="X38" i="2"/>
  <c r="Y38" i="2"/>
  <c r="Z38" i="2"/>
  <c r="AA38" i="2"/>
  <c r="AC38" i="2"/>
  <c r="AD38" i="2"/>
  <c r="AF38" i="2"/>
  <c r="AI38" i="2"/>
  <c r="AL38" i="2"/>
  <c r="AM38" i="2"/>
  <c r="AN38" i="2"/>
  <c r="AO38" i="2"/>
  <c r="AP38" i="2"/>
  <c r="E39" i="2"/>
  <c r="K39" i="2"/>
  <c r="L39" i="2"/>
  <c r="O39" i="2"/>
  <c r="P39" i="2"/>
  <c r="R39" i="2"/>
  <c r="S39" i="2"/>
  <c r="T39" i="2"/>
  <c r="U39" i="2"/>
  <c r="X39" i="2"/>
  <c r="Y39" i="2"/>
  <c r="Z39" i="2"/>
  <c r="AA39" i="2"/>
  <c r="AC39" i="2"/>
  <c r="AD39" i="2"/>
  <c r="AF39" i="2"/>
  <c r="AI39" i="2"/>
  <c r="AL39" i="2"/>
  <c r="AM39" i="2"/>
  <c r="AN39" i="2"/>
  <c r="AO39" i="2"/>
  <c r="AP39" i="2"/>
  <c r="E40" i="2"/>
  <c r="K40" i="2"/>
  <c r="L40" i="2"/>
  <c r="O40" i="2"/>
  <c r="P40" i="2"/>
  <c r="R40" i="2"/>
  <c r="S40" i="2"/>
  <c r="T40" i="2"/>
  <c r="U40" i="2"/>
  <c r="X40" i="2"/>
  <c r="Y40" i="2"/>
  <c r="Z40" i="2"/>
  <c r="AA40" i="2"/>
  <c r="AC40" i="2"/>
  <c r="AD40" i="2"/>
  <c r="AF40" i="2"/>
  <c r="AI40" i="2"/>
  <c r="AL40" i="2"/>
  <c r="AM40" i="2"/>
  <c r="AN40" i="2"/>
  <c r="AO40" i="2"/>
  <c r="AP40" i="2"/>
  <c r="E41" i="2"/>
  <c r="K41" i="2"/>
  <c r="L41" i="2"/>
  <c r="O41" i="2"/>
  <c r="P41" i="2"/>
  <c r="R41" i="2"/>
  <c r="S41" i="2"/>
  <c r="T41" i="2"/>
  <c r="U41" i="2"/>
  <c r="X41" i="2"/>
  <c r="Y41" i="2"/>
  <c r="Z41" i="2"/>
  <c r="AA41" i="2"/>
  <c r="AC41" i="2"/>
  <c r="AD41" i="2"/>
  <c r="AF41" i="2"/>
  <c r="AI41" i="2"/>
  <c r="AL41" i="2"/>
  <c r="AM41" i="2"/>
  <c r="E42" i="2"/>
  <c r="K42" i="2"/>
  <c r="L42" i="2"/>
  <c r="O42" i="2"/>
  <c r="P42" i="2"/>
  <c r="R42" i="2"/>
  <c r="S42" i="2"/>
  <c r="T42" i="2"/>
  <c r="U42" i="2"/>
  <c r="X42" i="2"/>
  <c r="Y42" i="2"/>
  <c r="Z42" i="2"/>
  <c r="AA42" i="2"/>
  <c r="AC42" i="2"/>
  <c r="AD42" i="2"/>
  <c r="AF42" i="2"/>
  <c r="AI42" i="2"/>
  <c r="AL42" i="2"/>
  <c r="AM42" i="2"/>
  <c r="E43" i="2"/>
  <c r="K43" i="2"/>
  <c r="L43" i="2"/>
  <c r="O43" i="2"/>
  <c r="Q43" i="2"/>
  <c r="R43" i="2"/>
  <c r="S43" i="2"/>
  <c r="T43" i="2"/>
  <c r="Y43" i="2"/>
  <c r="Z43" i="2"/>
  <c r="AA43" i="2"/>
  <c r="AB43" i="2"/>
  <c r="AC43" i="2"/>
  <c r="AD43" i="2"/>
  <c r="AE43" i="2"/>
  <c r="AI43" i="2"/>
  <c r="AJ43" i="2"/>
  <c r="AK43" i="2"/>
  <c r="E44" i="2"/>
  <c r="K44" i="2"/>
  <c r="L44" i="2"/>
  <c r="O44" i="2"/>
  <c r="Q44" i="2"/>
  <c r="R44" i="2"/>
  <c r="S44" i="2"/>
  <c r="T44" i="2"/>
  <c r="Y44" i="2"/>
  <c r="Z44" i="2"/>
  <c r="AA44" i="2"/>
  <c r="AB44" i="2"/>
  <c r="AC44" i="2"/>
  <c r="AE44" i="2"/>
  <c r="AD44" i="2" s="1"/>
  <c r="AJ44" i="2"/>
  <c r="AK44" i="2"/>
  <c r="D5" i="1"/>
  <c r="B42" i="2"/>
  <c r="B34" i="2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7" i="2" l="1"/>
  <c r="B33" i="2"/>
  <c r="B26" i="2"/>
  <c r="B28" i="2"/>
  <c r="B30" i="2"/>
  <c r="B31" i="2"/>
  <c r="B36" i="2"/>
  <c r="B39" i="2"/>
  <c r="B32" i="2"/>
  <c r="B25" i="2"/>
  <c r="B29" i="2"/>
  <c r="B35" i="2"/>
  <c r="B40" i="2"/>
  <c r="B38" i="2"/>
  <c r="B37" i="2"/>
  <c r="B41" i="2"/>
  <c r="I6" i="2"/>
  <c r="I5" i="2"/>
  <c r="D4" i="2"/>
  <c r="E4" i="2" s="1"/>
  <c r="D6" i="2"/>
  <c r="D5" i="2"/>
  <c r="E6" i="2" l="1"/>
  <c r="E5" i="2"/>
  <c r="B43" i="2"/>
  <c r="B44" i="2"/>
  <c r="B24" i="2" l="1"/>
</calcChain>
</file>

<file path=xl/sharedStrings.xml><?xml version="1.0" encoding="utf-8"?>
<sst xmlns="http://schemas.openxmlformats.org/spreadsheetml/2006/main" count="1695" uniqueCount="699">
  <si>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</si>
  <si>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</si>
  <si>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</si>
  <si>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</si>
  <si>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</si>
  <si>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</si>
  <si>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</si>
  <si>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</si>
  <si>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</si>
  <si>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</si>
  <si>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</si>
  <si>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</si>
  <si>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</si>
  <si>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</si>
  <si>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</si>
  <si>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</si>
  <si>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</si>
  <si>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</si>
  <si>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</si>
  <si>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</si>
  <si>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</si>
  <si>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</si>
  <si>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</si>
  <si>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</si>
  <si>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</si>
  <si>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</si>
  <si>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</si>
  <si>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</si>
  <si>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</si>
  <si>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</si>
  <si>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</si>
  <si>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</si>
  <si>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</si>
  <si>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</si>
  <si>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</si>
  <si>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</si>
  <si>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</si>
  <si>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</si>
  <si>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</si>
  <si>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</si>
  <si>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</si>
  <si>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</si>
  <si>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</si>
  <si>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</si>
  <si>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</si>
  <si>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</si>
  <si>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</si>
  <si>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</si>
  <si>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</si>
  <si>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</si>
  <si>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</si>
  <si>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</si>
  <si>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</si>
  <si>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</si>
  <si>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</si>
  <si>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</si>
  <si>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</si>
  <si>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</si>
  <si>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</si>
  <si>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</si>
  <si>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</si>
  <si>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</si>
  <si>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</si>
  <si>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</si>
  <si>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</si>
  <si>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</si>
  <si>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</si>
  <si>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</si>
  <si>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</si>
  <si>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</si>
  <si>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</si>
  <si>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</si>
  <si>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</si>
  <si>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</si>
  <si>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</si>
  <si>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</si>
  <si>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</si>
  <si>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</si>
  <si>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</si>
  <si>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</si>
  <si>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</si>
  <si>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</si>
  <si>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</si>
  <si>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</si>
  <si>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</si>
  <si>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</si>
  <si>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</si>
  <si>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</si>
  <si>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</si>
  <si>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</si>
  <si>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</si>
  <si>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</si>
  <si>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</si>
  <si>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</si>
  <si>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</si>
  <si>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</si>
  <si>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</si>
  <si>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</si>
  <si>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</si>
  <si>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</si>
  <si>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</si>
  <si>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</si>
  <si>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</si>
  <si>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</si>
  <si>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</si>
  <si>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</si>
  <si>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</si>
  <si>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</si>
  <si>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</si>
  <si>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</si>
  <si>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</si>
  <si>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</si>
  <si>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</si>
  <si>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</si>
  <si>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</si>
  <si>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</si>
  <si>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</si>
  <si>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</si>
  <si>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</si>
  <si>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</si>
  <si>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</si>
  <si>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</si>
  <si>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</si>
  <si>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</si>
  <si>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</si>
  <si>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</si>
  <si>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</si>
  <si>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</si>
  <si>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</si>
  <si>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</si>
  <si>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</si>
  <si>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</si>
  <si>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</si>
  <si>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</si>
  <si>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</si>
  <si>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</si>
  <si>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</si>
  <si>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</si>
  <si>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</si>
  <si>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</si>
  <si>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</si>
  <si>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</si>
  <si>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</si>
  <si>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</si>
  <si>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</si>
  <si>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</si>
  <si>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</si>
  <si>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</si>
  <si>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</si>
  <si>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</si>
  <si>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</si>
  <si>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</si>
  <si>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</si>
  <si>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</si>
  <si>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</si>
  <si>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</si>
  <si>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</si>
  <si>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</si>
  <si>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</si>
  <si>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</si>
  <si>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</si>
  <si>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</si>
  <si>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</si>
  <si>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</si>
  <si>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</si>
  <si>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</si>
  <si>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</si>
  <si>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</si>
  <si>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</si>
  <si>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</si>
  <si>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</si>
  <si>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</si>
  <si>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</si>
  <si>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</si>
  <si>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</si>
  <si>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</si>
  <si>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</si>
  <si>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</si>
  <si>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</si>
  <si>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</si>
  <si>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</si>
  <si>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</si>
  <si>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</si>
  <si>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</si>
  <si>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</si>
  <si>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</si>
  <si>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</si>
  <si>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</si>
  <si>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</si>
  <si>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</si>
  <si>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</si>
  <si>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</si>
  <si>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</si>
  <si>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</si>
  <si>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</si>
  <si>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</si>
  <si>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</si>
  <si>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</si>
  <si>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</si>
  <si>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</si>
  <si>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</si>
  <si>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</si>
  <si>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</si>
  <si>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</si>
  <si>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</si>
  <si>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</si>
  <si>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</si>
  <si>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</si>
  <si>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</si>
  <si>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</si>
  <si>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</si>
  <si>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</si>
  <si>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</si>
  <si>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</si>
  <si>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</si>
  <si>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</si>
  <si>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</si>
  <si>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</si>
  <si>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</si>
  <si>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</si>
  <si>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</si>
  <si>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</si>
  <si>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</si>
  <si>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</si>
  <si>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</si>
  <si>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</si>
  <si>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</si>
  <si>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</si>
  <si>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</si>
  <si>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</si>
  <si>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</si>
  <si>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</si>
  <si>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</si>
  <si>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</si>
  <si>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</si>
  <si>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</si>
  <si>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</si>
  <si>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</si>
  <si>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</si>
  <si>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</si>
  <si>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</si>
  <si>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</si>
  <si>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</si>
  <si>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</si>
  <si>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</si>
  <si>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</si>
  <si>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</si>
  <si>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</si>
  <si>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</si>
  <si>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</si>
  <si>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</si>
  <si>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</si>
  <si>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</si>
  <si>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</si>
  <si>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</si>
  <si>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</si>
  <si>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</si>
  <si>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</si>
  <si>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</si>
  <si>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</si>
  <si>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</si>
  <si>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</si>
  <si>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</si>
  <si>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</si>
  <si>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</si>
  <si>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</si>
  <si>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</si>
  <si>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</si>
  <si>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</si>
  <si>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</si>
  <si>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</si>
  <si>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</si>
  <si>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</si>
  <si>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</si>
  <si>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</si>
  <si>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</si>
  <si>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</si>
  <si>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</si>
  <si>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</si>
  <si>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</si>
  <si>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</si>
  <si>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</si>
  <si>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</si>
  <si>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</si>
  <si>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</si>
  <si>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</si>
  <si>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</si>
  <si>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</si>
  <si>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</si>
  <si>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</si>
  <si>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</si>
  <si>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</si>
  <si>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</si>
  <si>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</si>
  <si>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</si>
  <si>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</si>
  <si>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</si>
  <si>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</si>
  <si>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</si>
  <si>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</si>
  <si>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</si>
  <si>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</si>
  <si>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</si>
  <si>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</si>
  <si>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</si>
  <si>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</si>
  <si>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</si>
  <si>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</si>
  <si>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</si>
  <si>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</si>
  <si>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</si>
  <si>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</si>
  <si>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</si>
  <si>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</si>
  <si>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</si>
  <si>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</si>
  <si>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</si>
  <si>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</si>
  <si>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</si>
  <si>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</si>
  <si>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</si>
  <si>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</si>
  <si>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</si>
  <si>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</si>
  <si>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</si>
  <si>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</si>
  <si>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</si>
  <si>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</si>
  <si>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</si>
  <si>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</si>
  <si>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</si>
  <si>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</si>
  <si>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</si>
  <si>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</si>
  <si>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</si>
  <si>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</si>
  <si>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</si>
  <si>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</si>
  <si>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</si>
  <si>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</si>
  <si>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</si>
  <si>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</si>
  <si>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</si>
  <si>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</si>
  <si>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</si>
  <si>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</si>
  <si>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</si>
  <si>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</si>
  <si>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</si>
  <si>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</si>
  <si>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</si>
  <si>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</si>
  <si>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</si>
  <si>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</si>
  <si>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</si>
  <si>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</si>
  <si>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</si>
  <si>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</si>
  <si>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</si>
  <si>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</si>
  <si>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</si>
  <si>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</si>
  <si>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</si>
  <si>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</si>
  <si>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</si>
  <si>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</si>
  <si>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</si>
  <si>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</si>
  <si>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</si>
  <si>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</si>
  <si>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</si>
  <si>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</si>
  <si>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</si>
  <si>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</si>
  <si>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</si>
  <si>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</si>
  <si>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</si>
  <si>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</si>
  <si>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</si>
  <si>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</si>
  <si>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</si>
  <si>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</si>
  <si>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</si>
  <si>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</si>
  <si>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</si>
  <si>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</si>
  <si>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</si>
  <si>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</si>
  <si>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</si>
  <si>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</si>
  <si>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</si>
  <si>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</si>
  <si>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</si>
  <si>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</si>
  <si>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</si>
  <si>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</si>
  <si>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</si>
  <si>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</si>
  <si>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</si>
  <si>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</si>
  <si>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</si>
  <si>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</si>
  <si>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</si>
  <si>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</si>
  <si>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</si>
  <si>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</si>
  <si>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</si>
  <si>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</si>
  <si>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</si>
  <si>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</si>
  <si>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</si>
  <si>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</si>
  <si>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</si>
  <si>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</si>
  <si>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</si>
  <si>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</si>
  <si>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</si>
  <si>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</si>
  <si>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</si>
  <si>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</si>
  <si>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</si>
  <si>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</si>
  <si>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</si>
  <si>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</si>
  <si>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</si>
  <si>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</si>
  <si>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</si>
  <si>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</si>
  <si>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</si>
  <si>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</si>
  <si>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</si>
  <si>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</si>
  <si>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</si>
  <si>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</si>
  <si>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</si>
  <si>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</si>
  <si>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</si>
  <si>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=IFERROR(NF($E35,"U_PONO"),"-")</t>
  </si>
  <si>
    <t>="01/06/2024"</t>
  </si>
  <si>
    <t>="30/06/2024"</t>
  </si>
  <si>
    <t>="""UICACS"","""",""SQL="",""2=DOCNUM"",""33035375"",""14=CUSTREF"",""4570719957"",""14=U_CUSTREF"",""4570719957"",""15=DOCDATE"",""3/6/2024"",""15=TAXDATE"",""3/6/2024"",""14=CARDCODE"",""CI1305-SGD"",""14=CARDNAME"",""NATIONAL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</si>
  <si>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</si>
  <si>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t>
  </si>
  <si>
    <t>=MONTH(N34)</t>
  </si>
  <si>
    <t>=YEAR(N34)</t>
  </si>
  <si>
    <t>=IFERROR(NF($E34,"U_MSPCN"),"-")</t>
  </si>
  <si>
    <t>=IFERROR(NF($E34,"U_PODate"),"-")</t>
  </si>
  <si>
    <t>=IFERROR(NF($E34,"DocDate"),"-")</t>
  </si>
  <si>
    <t>=SUM(N34-V34)</t>
  </si>
  <si>
    <t>=IFERROR(NF($E34,"U_BPurDisc"),"-")</t>
  </si>
  <si>
    <t>=IFERROR(NF($E34,"U_SWSub"),"-")</t>
  </si>
  <si>
    <t>=IFERROR(NF($E34,"U_LicComDt"),"-")</t>
  </si>
  <si>
    <t>=IFERROR(NF($E34,"U_LicEndDt"),"-")</t>
  </si>
  <si>
    <t>=IFERROR(NF($E34,"Comments"),"-")</t>
  </si>
  <si>
    <t>=MONTH(N35)</t>
  </si>
  <si>
    <t>=YEAR(N35)</t>
  </si>
  <si>
    <t>=IFERROR(NF($E35,"U_MSPCN"),"-")</t>
  </si>
  <si>
    <t>=IFERROR(NF($E35,"U_PODate"),"-")</t>
  </si>
  <si>
    <t>=IFERROR(NF($E35,"DocDate"),"-")</t>
  </si>
  <si>
    <t>=SUM(N35-V35)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</si>
  <si>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</si>
  <si>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</si>
  <si>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</si>
  <si>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</si>
  <si>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</si>
  <si>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</si>
  <si>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</si>
  <si>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</si>
  <si>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</si>
  <si>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</si>
  <si>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</si>
  <si>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</si>
  <si>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</si>
  <si>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</si>
  <si>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</si>
  <si>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</si>
  <si>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=IFERROR(NF($E36,"U_PONO"),"-")</t>
  </si>
  <si>
    <t>=IFERROR(NF($E36,"U_PODate"),"-")</t>
  </si>
  <si>
    <t>=IFERROR(NF($E36,"DocDate"),"-")</t>
  </si>
  <si>
    <t>=SUM(N36-V36)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</si>
  <si>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</si>
  <si>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</si>
  <si>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</si>
  <si>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</si>
  <si>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</si>
  <si>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=IFERROR(AE36/AB36,0)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</si>
  <si>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</si>
  <si>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</si>
  <si>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</si>
  <si>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</si>
  <si>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</si>
  <si>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</si>
  <si>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</si>
  <si>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=IF(K37="","Hide","Show")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</si>
  <si>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</si>
  <si>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</si>
  <si>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</si>
  <si>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</si>
  <si>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</si>
  <si>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</si>
  <si>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</si>
  <si>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</si>
  <si>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=IFERROR(NF($E37,"U_CUSTREF"),"-")</t>
  </si>
  <si>
    <t>=IFERROR(NF($E37,"U_PONO"),"-")</t>
  </si>
  <si>
    <t>=IFERROR(NF($E37,"U_PODate"),"-")</t>
  </si>
  <si>
    <t>=IFERROR(NF($E37,"DocDate"),"-")</t>
  </si>
  <si>
    <t>=SUM(N37-V37)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</si>
  <si>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</si>
  <si>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</si>
  <si>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</si>
  <si>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</si>
  <si>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</si>
  <si>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=IFERROR(AE37/AB37,0)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</si>
  <si>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</si>
  <si>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</si>
  <si>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</si>
  <si>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</si>
  <si>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</si>
  <si>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</si>
  <si>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</si>
  <si>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</si>
  <si>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</si>
  <si>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</si>
  <si>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</si>
  <si>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</si>
  <si>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</si>
  <si>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</si>
  <si>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</si>
  <si>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</si>
  <si>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</si>
  <si>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=IFERROR(NF($E38,"U_PONO"),"-")</t>
  </si>
  <si>
    <t>=IFERROR(NF($E38,"U_PODate"),"-")</t>
  </si>
  <si>
    <t>=IFERROR(NF($E38,"DocDate"),"-")</t>
  </si>
  <si>
    <t>=SUM(N38-V38)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</si>
  <si>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</si>
  <si>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</si>
  <si>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</si>
  <si>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</si>
  <si>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</si>
  <si>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=IFERROR(AE38/AB38,0)</t>
  </si>
  <si>
    <t>=IFERROR(NF($E38,"LINETOTAL"),"-")</t>
  </si>
  <si>
    <t>=IFERROR(NF($E38,"U_BPurDisc"),"-")</t>
  </si>
  <si>
    <t>=IFERROR(NF($E38,"ADDRESS2"),"-")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</si>
  <si>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</si>
  <si>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</si>
  <si>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</si>
  <si>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</si>
  <si>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=IF(K39="","Hide","Show")</t>
  </si>
  <si>
    <t>=MONTH(N39)</t>
  </si>
  <si>
    <t>=YEAR(N39)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</si>
  <si>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</si>
  <si>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</si>
  <si>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</si>
  <si>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</si>
  <si>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</si>
  <si>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</si>
  <si>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=IFERROR(NF($E39,"U_CUSTREF"),"-")</t>
  </si>
  <si>
    <t>=IFERROR(NF($E39,"U_PONO"),"-")</t>
  </si>
  <si>
    <t>=IFERROR(NF($E39,"U_PODate"),"-")</t>
  </si>
  <si>
    <t>=IFERROR(NF($E39,"DocDate"),"-")</t>
  </si>
  <si>
    <t>=SUM(N39-V39)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</si>
  <si>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</si>
  <si>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</si>
  <si>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</si>
  <si>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</si>
  <si>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</si>
  <si>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=IFERROR(AE39/AB39,0)</t>
  </si>
  <si>
    <t>=IFERROR(NF($E39,"LINETOTAL"),"-")</t>
  </si>
  <si>
    <t>=IFERROR(NF($E39,"U_BPurDisc"),"-")</t>
  </si>
  <si>
    <t>=IFERROR(NF($E39,"ADDRESS2"),"-")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</si>
  <si>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</si>
  <si>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</si>
  <si>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</si>
  <si>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</si>
  <si>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=IF(K40="","Hide","Show")</t>
  </si>
  <si>
    <t>=MONTH(N40)</t>
  </si>
  <si>
    <t>=YEAR(N40)</t>
  </si>
  <si>
    <t>=IFERROR(NF($E40,"DOCNUM"),"-")</t>
  </si>
  <si>
    <t>=IFERROR(NF($E40,"DOCDATE"),"-")</t>
  </si>
  <si>
    <t>=IFERROR(NF($E40,"U_MSENR"),"-")</t>
  </si>
  <si>
    <t>=IFERROR(NF($E40,"U_MSPCN"),"-")</t>
  </si>
  <si>
    <t>=IFERROR(NF($E40,"CARDCODE"),"-")</t>
  </si>
  <si>
    <t>=IFERROR(NF($E40,"CARDNAME"),"-")</t>
  </si>
  <si>
    <t>=IFERROR(NF($E40,"U_CUSTREF"),"-")</t>
  </si>
  <si>
    <t>=IFERROR(NF($E40,"U_PONO"),"-")</t>
  </si>
  <si>
    <t>=IFERROR(NF($E40,"U_PODate"),"-")</t>
  </si>
  <si>
    <t>=IFERROR(NF($E40,"DocDate"),"-")</t>
  </si>
  <si>
    <t>=SUM(N40-V40)</t>
  </si>
  <si>
    <t>=IFERROR(NF($E40,"ITEMCODE"),"-")</t>
  </si>
  <si>
    <t>=IFERROR(NF($E40,"ITEMNAME"),"-")</t>
  </si>
  <si>
    <t>=IFERROR(NF($E40,"MEMO"),"-")</t>
  </si>
  <si>
    <t>=IFERROR(NF($E40,"QUANTITY"),"-")</t>
  </si>
  <si>
    <t>=IFERROR(NF($E40,"CONTACTNAME"),"-")</t>
  </si>
  <si>
    <t>=IFERROR(AE40/AB40,0)</t>
  </si>
  <si>
    <t>=IFERROR(NF($E40,"LINETOTAL"),"-")</t>
  </si>
  <si>
    <t>=IFERROR(NF($E40,"U_BPurDisc"),"-")</t>
  </si>
  <si>
    <t>=IFERROR(NF($E40,"ADDRESS2"),"-")</t>
  </si>
  <si>
    <t>=IFERROR(NF($E40,"U_SWSub"),"-")</t>
  </si>
  <si>
    <t>=IFERROR(NF($E40,"U_LicComDt"),"-")</t>
  </si>
  <si>
    <t>=IFERROR(NF($E40,"U_LicEndDt"),"-")</t>
  </si>
  <si>
    <t>=IFERROR(NF($E40,"Comments"),"-")</t>
  </si>
  <si>
    <t>=IF(K41="","Hide","Show")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</si>
  <si>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LTD"",""14=ITEMCODE"",""MS7JQ-00355GLP"",""1"&amp;"4=ITEMNAME"",""MS SQLSVRENTCORE SNGL SA MVL 2LIC CORELIC"",""10=QUANTITY"",""4.000000"",""14=U_PONO"",""950778"",""15=U_PODATE"",""13/6/2024"",""10=U_TLINTCOS"",""0.000000"",""2=SLPCODE"",""132"",""14=SLPNAME"",""E0001-CS"",""14=MEMO"",""WENDY KUM CHIOU SZE"",""14=CONTACTNAME"",""E-INVOIC"&amp;"E(AP DIRECT)"",""10=LINETOTAL"",""37571.440000"",""14=U_ENR"","""",""14=U_MSENR"",""S7138270"",""14=U_MSPCN"",""45018483"",""14=ADDRESS2"",""ONG SEONG CHEW_x000D_NATIONAL HEALTHCARE GROUP PTE LTD 3 FUSIONOPOLIS LINK, #03-08, NEXUS@ONE-NORTH, SINGAPORE 138543_x000D_ONG SEONG CHEW_x000D_TEL: 82"&amp;"804708_x000D_FAX: _x000D_EMAIL: ong.seong.chew@synapxe.sg"""</t>
  </si>
  <si>
    <t>=MONTH(N41)</t>
  </si>
  <si>
    <t>=YEAR(N41)</t>
  </si>
  <si>
    <t>=IFERROR(NF($E41,"DOCNUM"),"-")</t>
  </si>
  <si>
    <t>=IFERROR(NF($E41,"DOCDATE"),"-")</t>
  </si>
  <si>
    <t>=IFERROR(NF($E41,"U_MSENR"),"-")</t>
  </si>
  <si>
    <t>=IFERROR(NF($E41,"U_MSPCN"),"-")</t>
  </si>
  <si>
    <t>=IFERROR(NF($E41,"CARDCODE"),"-")</t>
  </si>
  <si>
    <t>=IFERROR(NF($E41,"CARDNAME"),"-")</t>
  </si>
  <si>
    <t>=IFERROR(NF($E41,"U_CUSTREF"),"-")</t>
  </si>
  <si>
    <t>=IFERROR(NF($E41,"U_PONO"),"-")</t>
  </si>
  <si>
    <t>=IFERROR(NF($E41,"U_PODate"),"-")</t>
  </si>
  <si>
    <t>=IFERROR(NF($E41,"DocDate"),"-")</t>
  </si>
  <si>
    <t>=SUM(N41-V41)</t>
  </si>
  <si>
    <t>=IFERROR(NF($E41,"ITEMCODE"),"-")</t>
  </si>
  <si>
    <t>=IFERROR(NF($E41,"ITEMNAME"),"-")</t>
  </si>
  <si>
    <t>=IFERROR(NF($E41,"MEMO"),"-")</t>
  </si>
  <si>
    <t>=IFERROR(NF($E41,"QUANTITY"),"-")</t>
  </si>
  <si>
    <t>=IFERROR(NF($E41,"CONTACTNAME"),"-")</t>
  </si>
  <si>
    <t>=IFERROR(AE41/AB41,0)</t>
  </si>
  <si>
    <t>=IFERROR(NF($E41,"LINETOTAL"),"-")</t>
  </si>
  <si>
    <t>=IFERROR(NF($E41,"U_BPurDisc"),"-")</t>
  </si>
  <si>
    <t>=IFERROR(NF($E41,"ADDRESS2"),"-")</t>
  </si>
  <si>
    <t>=IFERROR(NF($E41,"U_SWSub"),"-")</t>
  </si>
  <si>
    <t>=IFERROR(NF($E41,"U_LicComDt"),"-")</t>
  </si>
  <si>
    <t>=IFERROR(NF($E41,"U_LicEndDt"),"-")</t>
  </si>
  <si>
    <t>=IFERROR(NF($E41,"Comments"),"-")</t>
  </si>
  <si>
    <t>=IF(K42="","Hide","Show")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</si>
  <si>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LTD"",""14=ITEMCODE"",""MS3VU-00044GLP"",""1"&amp;"4=ITEMNAME"",""MS MSDNPLTFRMS ALNG SA MVL"",""10=QUANTITY"",""1.000000"",""14=U_PONO"",""950778"",""15=U_PODATE"",""13/6/2024"",""10=U_TLINTCOS"",""0.000000"",""2=SLPCODE"",""132"",""14=SLPNAME"",""E0001-CS"",""14=MEMO"",""WENDY KUM CHIOU SZE"",""14=CONTACTNAME"",""E-INVOICE(AP DIRECT)"","""&amp;"10=LINETOTAL"",""2992.830000"",""14=U_ENR"","""",""14=U_MSENR"",""S7138270"",""14=U_MSPCN"",""45018483"",""14=ADDRESS2"",""ONG SEONG CHEW_x000D_NATIONAL HEALTHCARE GROUP PTE LTD 3 FUSIONOPOLIS LINK, #03-08, NEXUS@ONE-NORTH, SINGAPORE 138543_x000D_ONG SEONG CHEW_x000D_TEL: 82804708_x000D_FAX: _x000D_EMA"&amp;"IL: ong.seong.chew@synapxe.sg"""</t>
  </si>
  <si>
    <t>=MONTH(N42)</t>
  </si>
  <si>
    <t>=YEAR(N42)</t>
  </si>
  <si>
    <t>=IFERROR(NF($E42,"DOCNUM"),"-")</t>
  </si>
  <si>
    <t>=IFERROR(NF($E42,"DOCDATE"),"-")</t>
  </si>
  <si>
    <t>=IFERROR(NF($E42,"U_MSENR"),"-")</t>
  </si>
  <si>
    <t>=IFERROR(NF($E42,"U_MSPCN"),"-")</t>
  </si>
  <si>
    <t>=IFERROR(NF($E42,"CARDCODE"),"-")</t>
  </si>
  <si>
    <t>=IFERROR(NF($E42,"CARDNAME"),"-")</t>
  </si>
  <si>
    <t>=IFERROR(NF($E42,"U_CUSTREF"),"-")</t>
  </si>
  <si>
    <t>=IFERROR(NF($E42,"U_PONO"),"-")</t>
  </si>
  <si>
    <t>=IFERROR(NF($E42,"U_PODate"),"-")</t>
  </si>
  <si>
    <t>=IFERROR(NF($E42,"DocDate"),"-")</t>
  </si>
  <si>
    <t>=SUM(N42-V42)</t>
  </si>
  <si>
    <t>=IFERROR(NF($E42,"ITEMCODE"),"-")</t>
  </si>
  <si>
    <t>=IFERROR(NF($E42,"ITEMNAME"),"-")</t>
  </si>
  <si>
    <t>=IFERROR(NF($E42,"MEMO"),"-")</t>
  </si>
  <si>
    <t>=IFERROR(NF($E42,"QUANTITY"),"-")</t>
  </si>
  <si>
    <t>=IFERROR(NF($E42,"CONTACTNAME"),"-")</t>
  </si>
  <si>
    <t>=IFERROR(AE42/AB42,0)</t>
  </si>
  <si>
    <t>=IFERROR(NF($E42,"LINETOTAL"),"-")</t>
  </si>
  <si>
    <t>=IFERROR(NF($E42,"U_BPurDisc"),"-")</t>
  </si>
  <si>
    <t>=IFERROR(NF($E42,"ADDRESS2"),"-")</t>
  </si>
  <si>
    <t>=IFERROR(NF($E42,"U_SWSub"),"-")</t>
  </si>
  <si>
    <t>=IFERROR(NF($E42,"U_LicComDt"),"-")</t>
  </si>
  <si>
    <t>=IFERROR(NF($E42,"U_LicEndDt"),"-")</t>
  </si>
  <si>
    <t>=IFERROR(NF($E42,"Comments"),"-")</t>
  </si>
  <si>
    <t>=IF(K43="","Hide","Show")</t>
  </si>
  <si>
    <t>=IFERROR(NF($E43,"DOCNUM"),"-")</t>
  </si>
  <si>
    <t>=IFERROR(NF($E43,"DOCDATE"),"-")</t>
  </si>
  <si>
    <t>=IFERROR(NF($E43,"U_MSENR"),"-")</t>
  </si>
  <si>
    <t>=IFERROR(NF($E43,"CARDCODE"),"-")</t>
  </si>
  <si>
    <t>=IFERROR(NF($E43,"CARDNAME"),"-")</t>
  </si>
  <si>
    <t>=IFERROR(NF($E43,"ITEMCODE"),"-")</t>
  </si>
  <si>
    <t>=IFERROR(NF($E43,"U_CUSTREF"),"-")</t>
  </si>
  <si>
    <t>=IFERROR(NF($E43,"ITEMNAME"),"-")</t>
  </si>
  <si>
    <t>=IFERROR(NF($E43,"MEMO"),"-")</t>
  </si>
  <si>
    <t>=IFERROR(NF($E43,"QUANTITY"),"-")</t>
  </si>
  <si>
    <t>=IFERROR(NF($E43,"CONTACTNAME"),"-")</t>
  </si>
  <si>
    <t>=IFERROR(AE43/AB43,0)</t>
  </si>
  <si>
    <t>=IFERROR(NF($E43,"LINETOTAL"),"-")</t>
  </si>
  <si>
    <t>=IFERROR(NF($E43,"ADDRESS2"),"-")</t>
  </si>
  <si>
    <t>=IFERROR(NF($E43,"U_PODATE"),"-")</t>
  </si>
  <si>
    <t>=IFERROR(NF($E43,"U_PONO"),"-")</t>
  </si>
  <si>
    <t>=IF(K44="","Hide","Show")</t>
  </si>
  <si>
    <t>=IFERROR(NF($E44,"DOCNUM"),"-")</t>
  </si>
  <si>
    <t>=IFERROR(NF($E44,"DOCDATE"),"-")</t>
  </si>
  <si>
    <t>=IFERROR(NF($E44,"U_MSENR"),"-")</t>
  </si>
  <si>
    <t>=IFERROR(NF($E44,"CARDCODE"),"-")</t>
  </si>
  <si>
    <t>=IFERROR(NF($E44,"CARDNAME"),"-")</t>
  </si>
  <si>
    <t>=IFERROR(NF($E44,"ITEMCODE"),"-")</t>
  </si>
  <si>
    <t>=IFERROR(NF($E44,"U_CUSTREF"),"-")</t>
  </si>
  <si>
    <t>=IFERROR(NF($E44,"ITEMNAME"),"-")</t>
  </si>
  <si>
    <t>=IFERROR(NF($E44,"MEMO"),"-")</t>
  </si>
  <si>
    <t>=IFERROR(NF($E44,"QUANTITY"),"-")</t>
  </si>
  <si>
    <t>=IFERROR(NF($E44,"CONTACTNAME"),"-")</t>
  </si>
  <si>
    <t>=IFERROR(AE44/AB44,0)</t>
  </si>
  <si>
    <t>=IFERROR(NF($E44,"LINETOTAL"),"-")</t>
  </si>
  <si>
    <t>=IFERROR(NF($E44,"U_PODATE"),"-")</t>
  </si>
  <si>
    <t>=IFERROR(NF($E44,"U_PONO"),"-")</t>
  </si>
  <si>
    <t>=SUBTOTAL(9,AD24:AD45)</t>
  </si>
  <si>
    <t>=SUBTOTAL(9,AE24:AE45)</t>
  </si>
  <si>
    <t>LICENSE WITH SA</t>
  </si>
  <si>
    <t>01.07.2024</t>
  </si>
  <si>
    <t>31.03.2027</t>
  </si>
  <si>
    <t>ANNIVERSARY IN JULY. ONLY CAN LOAD ON JUN 2024</t>
  </si>
  <si>
    <t>PO NOS</t>
  </si>
  <si>
    <t>PERPETUAL LICESE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</si>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</sst>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71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14" fontId="0" fillId="2" borderId="0" xfId="0" applyNumberForma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6" borderId="0" xfId="0" applyNumberFormat="1" applyFill="1" applyAlignment="1">
      <alignment horizontal="left" vertical="top"/>
    </xf>
    <xf numFmtId="14" fontId="4" fillId="0" borderId="0" xfId="1" applyNumberFormat="1" applyFont="1" applyAlignment="1">
      <alignment horizontal="left" vertical="top"/>
    </xf>
    <xf numFmtId="14" fontId="11" fillId="3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vertical="top"/>
    </xf>
    <xf numFmtId="1" fontId="4" fillId="0" borderId="0" xfId="1" applyNumberFormat="1" applyFont="1" applyAlignment="1">
      <alignment horizontal="center" vertical="top"/>
    </xf>
    <xf numFmtId="1" fontId="11" fillId="3" borderId="0" xfId="0" applyNumberFormat="1" applyFont="1" applyFill="1" applyAlignment="1">
      <alignment horizontal="center" vertical="center" wrapText="1"/>
    </xf>
    <xf numFmtId="171" fontId="0" fillId="2" borderId="0" xfId="0" applyNumberFormat="1" applyFill="1" applyAlignment="1">
      <alignment vertical="top"/>
    </xf>
    <xf numFmtId="171" fontId="0" fillId="0" borderId="0" xfId="0" applyNumberFormat="1" applyAlignment="1">
      <alignment vertical="top"/>
    </xf>
    <xf numFmtId="171" fontId="0" fillId="6" borderId="0" xfId="0" applyNumberFormat="1" applyFill="1" applyAlignment="1">
      <alignment vertical="top"/>
    </xf>
    <xf numFmtId="171" fontId="4" fillId="0" borderId="0" xfId="1" applyNumberFormat="1" applyFont="1" applyAlignment="1">
      <alignment horizontal="center" vertical="top"/>
    </xf>
    <xf numFmtId="171" fontId="12" fillId="3" borderId="0" xfId="0" applyNumberFormat="1" applyFont="1" applyFill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0" fillId="0" borderId="0" xfId="2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"01/06/2024"</f>
        <v>01/06/2024</v>
      </c>
    </row>
    <row r="4" spans="1:6">
      <c r="A4" s="1" t="s">
        <v>0</v>
      </c>
      <c r="B4" s="4" t="s">
        <v>6</v>
      </c>
      <c r="C4" s="5" t="str">
        <f>"30/06/2024"</f>
        <v>30/06/2024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01/Jun/2024..30/Jun/2024</v>
      </c>
    </row>
    <row r="9" spans="1:6">
      <c r="A9" s="1" t="s">
        <v>9</v>
      </c>
      <c r="C9" s="3" t="str">
        <f>TEXT($C$3,"yyyyMMdd") &amp; ".." &amp; TEXT($C$4,"yyyyMMdd")</f>
        <v>20240601..20240630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3"/>
  <sheetViews>
    <sheetView tabSelected="1" topLeftCell="K21" zoomScale="85" zoomScaleNormal="85" workbookViewId="0">
      <selection activeCell="AG49" sqref="AG48:AG4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1.85546875" style="17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16.7109375" style="4" customWidth="1"/>
    <col min="20" max="20" width="15.140625" style="3" bestFit="1" customWidth="1"/>
    <col min="21" max="21" width="15.140625" style="70" customWidth="1"/>
    <col min="22" max="22" width="10.7109375" style="3" bestFit="1" customWidth="1"/>
    <col min="23" max="23" width="15.5703125" style="4" customWidth="1"/>
    <col min="24" max="24" width="17.85546875" style="19" customWidth="1"/>
    <col min="25" max="25" width="9.140625" style="4" hidden="1" customWidth="1"/>
    <col min="26" max="26" width="17.7109375" style="4" hidden="1" customWidth="1"/>
    <col min="27" max="27" width="7.85546875" style="4" customWidth="1"/>
    <col min="28" max="28" width="10.5703125" style="4" bestFit="1" customWidth="1"/>
    <col min="29" max="29" width="10.7109375" style="19" customWidth="1"/>
    <col min="30" max="30" width="10.85546875" style="4" customWidth="1"/>
    <col min="31" max="31" width="12.28515625" style="4" customWidth="1"/>
    <col min="32" max="32" width="5.28515625" style="4" customWidth="1"/>
    <col min="33" max="33" width="10.42578125" style="78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11.28515625" style="38" customWidth="1"/>
    <col min="40" max="40" width="16.28515625" style="38" customWidth="1"/>
    <col min="41" max="41" width="23.28515625" style="4" customWidth="1"/>
    <col min="42" max="42" width="18.42578125" style="21" customWidth="1"/>
    <col min="43" max="43" width="55.85546875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69"/>
      <c r="V1" s="2" t="s">
        <v>18</v>
      </c>
      <c r="X1" s="74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G1" s="77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6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6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6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20240601..20240630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71"/>
      <c r="V18" s="28"/>
      <c r="X18" s="29"/>
      <c r="AC18" s="29"/>
      <c r="AG18" s="79"/>
      <c r="AM18" s="39"/>
      <c r="AN18" s="39"/>
      <c r="AP18" s="26"/>
      <c r="AQ18" s="26"/>
      <c r="AR18" s="26"/>
    </row>
    <row r="20" spans="1:44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72"/>
      <c r="V20" s="23"/>
      <c r="W20" s="20"/>
      <c r="X20" s="75"/>
      <c r="Y20" s="20"/>
      <c r="Z20" s="20"/>
      <c r="AA20" s="20"/>
      <c r="AB20" s="20"/>
      <c r="AC20" s="20"/>
      <c r="AD20" s="20"/>
      <c r="AE20" s="20"/>
      <c r="AF20" s="20"/>
      <c r="AG20" s="80"/>
      <c r="AH20" s="20"/>
      <c r="AI20" s="20"/>
      <c r="AJ20" s="20"/>
      <c r="AK20" s="20"/>
      <c r="AL20" s="20"/>
    </row>
    <row r="21" spans="1:44" s="43" customFormat="1" ht="18.75">
      <c r="A21" s="42"/>
      <c r="B21" s="42"/>
      <c r="I21" s="44"/>
      <c r="K21" s="68" t="s">
        <v>53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  <row r="22" spans="1:44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72"/>
      <c r="V22" s="23"/>
      <c r="W22" s="20"/>
      <c r="X22" s="75"/>
      <c r="Y22" s="20"/>
      <c r="Z22" s="20"/>
      <c r="AA22" s="20"/>
      <c r="AB22" s="20"/>
      <c r="AC22" s="20"/>
      <c r="AD22" s="20"/>
      <c r="AE22" s="20"/>
      <c r="AF22" s="20"/>
      <c r="AG22" s="80"/>
      <c r="AH22" s="20"/>
      <c r="AI22" s="20"/>
      <c r="AJ22" s="20"/>
      <c r="AK22" s="20"/>
      <c r="AL22" s="20"/>
    </row>
    <row r="23" spans="1:44" s="55" customFormat="1" ht="47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73" t="s">
        <v>696</v>
      </c>
      <c r="V23" s="50" t="s">
        <v>17</v>
      </c>
      <c r="W23" s="50" t="s">
        <v>79</v>
      </c>
      <c r="X23" s="76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56</v>
      </c>
      <c r="AE23" s="60" t="s">
        <v>57</v>
      </c>
      <c r="AF23" s="60" t="s">
        <v>81</v>
      </c>
      <c r="AG23" s="81" t="s">
        <v>82</v>
      </c>
      <c r="AH23" s="49" t="s">
        <v>83</v>
      </c>
      <c r="AI23" s="50" t="s">
        <v>84</v>
      </c>
      <c r="AJ23" s="49" t="s">
        <v>85</v>
      </c>
      <c r="AK23" s="49" t="s">
        <v>86</v>
      </c>
      <c r="AL23" s="52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  <c r="AR23" s="53"/>
    </row>
    <row r="24" spans="1:44">
      <c r="B24" s="1" t="str">
        <f>IF(K24="","Hide","Show")</f>
        <v>Show</v>
      </c>
      <c r="C24" s="4" t="s">
        <v>48</v>
      </c>
      <c r="E24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4" s="21">
        <f>MONTH(N24)</f>
        <v>6</v>
      </c>
      <c r="L24" s="21">
        <f>YEAR(N24)</f>
        <v>2024</v>
      </c>
      <c r="M24" s="21">
        <v>33035375</v>
      </c>
      <c r="N24" s="41">
        <v>45446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"CI1305-SGD"</f>
        <v>CI1305-SGD</v>
      </c>
      <c r="S24" s="4" t="str">
        <f>"NATIONAL HEALTHCARE GROUP PHARMACY"</f>
        <v>NATIONAL HEALTHCARE GROUP PHARMACY</v>
      </c>
      <c r="T24" s="3" t="str">
        <f>"4570719957"</f>
        <v>4570719957</v>
      </c>
      <c r="U24" s="70" t="str">
        <f>"949608"</f>
        <v>949608</v>
      </c>
      <c r="V24" s="47">
        <v>45387</v>
      </c>
      <c r="W24" s="47">
        <v>45446</v>
      </c>
      <c r="X24" s="48">
        <f>SUM(N24-V24)</f>
        <v>59</v>
      </c>
      <c r="Y24" s="48" t="str">
        <f>"MS7NQ-00300GLP"</f>
        <v>MS7NQ-00300GLP</v>
      </c>
      <c r="Z24" s="4" t="str">
        <f>"MS SQL SERVER STANDARD CORE SLNG LSA 2L"</f>
        <v>MS SQL SERVER STANDARD CORE SLNG LSA 2L</v>
      </c>
      <c r="AA24" s="4" t="str">
        <f>"WENDY KUM CHIOU SZE"</f>
        <v>WENDY KUM CHIOU SZE</v>
      </c>
      <c r="AB24" s="61">
        <v>1</v>
      </c>
      <c r="AC24" s="48" t="str">
        <f>"E-INVOICE( AP DIRECT )"</f>
        <v>E-INVOICE( AP DIRECT )</v>
      </c>
      <c r="AD24" s="61">
        <f>IFERROR(AE24/AB24,0)</f>
        <v>6027.35</v>
      </c>
      <c r="AE24" s="40">
        <v>6027.35</v>
      </c>
      <c r="AF24" s="40" t="str">
        <f>"-"</f>
        <v>-</v>
      </c>
      <c r="AG24" s="82">
        <v>6027.35</v>
      </c>
      <c r="AH24" s="65" t="s">
        <v>93</v>
      </c>
      <c r="AI24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J24" s="62" t="s">
        <v>78</v>
      </c>
      <c r="AK24" s="5" t="s">
        <v>94</v>
      </c>
      <c r="AL24" s="4" t="str">
        <f>"MS7NQ-00300GLP"</f>
        <v>MS7NQ-00300GLP</v>
      </c>
      <c r="AM24" s="4" t="str">
        <f>"MS SQL SERVER STANDARD CORE SLNG LSA 2L"</f>
        <v>MS SQL SERVER STANDARD CORE SLNG LSA 2L</v>
      </c>
      <c r="AN24" s="63" t="s">
        <v>692</v>
      </c>
      <c r="AO24" s="4" t="s">
        <v>693</v>
      </c>
      <c r="AP24" s="21" t="s">
        <v>694</v>
      </c>
      <c r="AQ24" s="21" t="s">
        <v>695</v>
      </c>
    </row>
    <row r="25" spans="1:44">
      <c r="A25" s="1" t="s">
        <v>184</v>
      </c>
      <c r="B25" s="1" t="str">
        <f t="shared" ref="B25:B42" si="0">IF(K25="","Hide","Show")</f>
        <v>Show</v>
      </c>
      <c r="C25" s="4" t="s">
        <v>48</v>
      </c>
      <c r="E25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5" s="21">
        <f>MONTH(N25)</f>
        <v>6</v>
      </c>
      <c r="L25" s="21">
        <f>YEAR(N25)</f>
        <v>2024</v>
      </c>
      <c r="M25" s="21">
        <v>33035375</v>
      </c>
      <c r="N25" s="41">
        <v>45446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"CI1305-SGD"</f>
        <v>CI1305-SGD</v>
      </c>
      <c r="S25" s="4" t="str">
        <f>"NATIONAL HEALTHCARE GROUP PHARMACY"</f>
        <v>NATIONAL HEALTHCARE GROUP PHARMACY</v>
      </c>
      <c r="T25" s="3" t="str">
        <f>"4570719957"</f>
        <v>4570719957</v>
      </c>
      <c r="U25" s="70" t="str">
        <f>"949608"</f>
        <v>949608</v>
      </c>
      <c r="V25" s="47">
        <v>45387</v>
      </c>
      <c r="W25" s="47">
        <v>45446</v>
      </c>
      <c r="X25" s="48">
        <f>SUM(N25-V25)</f>
        <v>59</v>
      </c>
      <c r="Y25" s="48" t="str">
        <f>"MS7NQ-00300GLP"</f>
        <v>MS7NQ-00300GLP</v>
      </c>
      <c r="Z25" s="4" t="str">
        <f>"MS SQL SERVER STANDARD CORE SLNG LSA 2L"</f>
        <v>MS SQL SERVER STANDARD CORE SLNG LSA 2L</v>
      </c>
      <c r="AA25" s="4" t="str">
        <f>"WENDY KUM CHIOU SZE"</f>
        <v>WENDY KUM CHIOU SZE</v>
      </c>
      <c r="AB25" s="61">
        <v>1</v>
      </c>
      <c r="AC25" s="48" t="str">
        <f>"E-INVOICE( AP DIRECT )"</f>
        <v>E-INVOICE( AP DIRECT )</v>
      </c>
      <c r="AD25" s="61">
        <f>IFERROR(AE25/AB25,0)</f>
        <v>6027.35</v>
      </c>
      <c r="AE25" s="40">
        <v>6027.35</v>
      </c>
      <c r="AF25" s="40" t="str">
        <f>"-"</f>
        <v>-</v>
      </c>
      <c r="AG25" s="82">
        <v>6027.35</v>
      </c>
      <c r="AH25" s="65" t="s">
        <v>93</v>
      </c>
      <c r="AI25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J25" s="62" t="s">
        <v>78</v>
      </c>
      <c r="AK25" s="5" t="s">
        <v>94</v>
      </c>
      <c r="AL25" s="4" t="str">
        <f>"MS7NQ-00300GLP"</f>
        <v>MS7NQ-00300GLP</v>
      </c>
      <c r="AM25" s="4" t="str">
        <f>"MS SQL SERVER STANDARD CORE SLNG LSA 2L"</f>
        <v>MS SQL SERVER STANDARD CORE SLNG LSA 2L</v>
      </c>
      <c r="AN25" s="63" t="s">
        <v>692</v>
      </c>
      <c r="AO25" s="4" t="s">
        <v>693</v>
      </c>
      <c r="AP25" s="21" t="s">
        <v>694</v>
      </c>
      <c r="AQ25" s="21" t="s">
        <v>695</v>
      </c>
    </row>
    <row r="26" spans="1:44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6" s="21">
        <f>MONTH(N26)</f>
        <v>6</v>
      </c>
      <c r="L26" s="21">
        <f>YEAR(N26)</f>
        <v>2024</v>
      </c>
      <c r="M26" s="21">
        <v>33035375</v>
      </c>
      <c r="N26" s="41">
        <v>45446</v>
      </c>
      <c r="O26" s="21" t="str">
        <f>"S7138270"</f>
        <v>S7138270</v>
      </c>
      <c r="P26" s="4" t="str">
        <f>"45018483"</f>
        <v>45018483</v>
      </c>
      <c r="Q26" s="4" t="s">
        <v>78</v>
      </c>
      <c r="R26" s="4" t="str">
        <f>"CI1305-SGD"</f>
        <v>CI1305-SGD</v>
      </c>
      <c r="S26" s="4" t="str">
        <f>"NATIONAL HEALTHCARE GROUP PHARMACY"</f>
        <v>NATIONAL HEALTHCARE GROUP PHARMACY</v>
      </c>
      <c r="T26" s="3" t="str">
        <f>"4570719957"</f>
        <v>4570719957</v>
      </c>
      <c r="U26" s="70" t="str">
        <f>"949608"</f>
        <v>949608</v>
      </c>
      <c r="V26" s="47">
        <v>45387</v>
      </c>
      <c r="W26" s="47">
        <v>45446</v>
      </c>
      <c r="X26" s="48">
        <f>SUM(N26-V26)</f>
        <v>59</v>
      </c>
      <c r="Y26" s="48" t="str">
        <f>"MS7NQ-00300GLP"</f>
        <v>MS7NQ-00300GLP</v>
      </c>
      <c r="Z26" s="4" t="str">
        <f>"MS SQL SERVER STANDARD CORE SLNG LSA 2L"</f>
        <v>MS SQL SERVER STANDARD CORE SLNG LSA 2L</v>
      </c>
      <c r="AA26" s="4" t="str">
        <f>"WENDY KUM CHIOU SZE"</f>
        <v>WENDY KUM CHIOU SZE</v>
      </c>
      <c r="AB26" s="61">
        <v>1</v>
      </c>
      <c r="AC26" s="48" t="str">
        <f>"E-INVOICE( AP DIRECT )"</f>
        <v>E-INVOICE( AP DIRECT )</v>
      </c>
      <c r="AD26" s="61">
        <f>IFERROR(AE26/AB26,0)</f>
        <v>6027.35</v>
      </c>
      <c r="AE26" s="40">
        <v>6027.35</v>
      </c>
      <c r="AF26" s="40" t="str">
        <f>"-"</f>
        <v>-</v>
      </c>
      <c r="AG26" s="82">
        <v>6027.35</v>
      </c>
      <c r="AH26" s="65" t="s">
        <v>93</v>
      </c>
      <c r="AI26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J26" s="62" t="s">
        <v>78</v>
      </c>
      <c r="AK26" s="5" t="s">
        <v>94</v>
      </c>
      <c r="AL26" s="4" t="str">
        <f>"MS7NQ-00300GLP"</f>
        <v>MS7NQ-00300GLP</v>
      </c>
      <c r="AM26" s="4" t="str">
        <f>"MS SQL SERVER STANDARD CORE SLNG LSA 2L"</f>
        <v>MS SQL SERVER STANDARD CORE SLNG LSA 2L</v>
      </c>
      <c r="AN26" s="63" t="s">
        <v>692</v>
      </c>
      <c r="AO26" s="4" t="s">
        <v>693</v>
      </c>
      <c r="AP26" s="21" t="s">
        <v>694</v>
      </c>
      <c r="AQ26" s="21" t="s">
        <v>695</v>
      </c>
    </row>
    <row r="27" spans="1:44">
      <c r="A27" s="1" t="s">
        <v>184</v>
      </c>
      <c r="B27" s="1" t="str">
        <f t="shared" si="0"/>
        <v>Show</v>
      </c>
      <c r="C27" s="4" t="s">
        <v>48</v>
      </c>
      <c r="E27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7" s="21">
        <f>MONTH(N27)</f>
        <v>6</v>
      </c>
      <c r="L27" s="21">
        <f>YEAR(N27)</f>
        <v>2024</v>
      </c>
      <c r="M27" s="21">
        <v>33035375</v>
      </c>
      <c r="N27" s="41">
        <v>45446</v>
      </c>
      <c r="O27" s="21" t="str">
        <f>"S7138270"</f>
        <v>S7138270</v>
      </c>
      <c r="P27" s="4" t="str">
        <f>"45018483"</f>
        <v>45018483</v>
      </c>
      <c r="Q27" s="4" t="s">
        <v>78</v>
      </c>
      <c r="R27" s="4" t="str">
        <f>"CI1305-SGD"</f>
        <v>CI1305-SGD</v>
      </c>
      <c r="S27" s="4" t="str">
        <f>"NATIONAL HEALTHCARE GROUP PHARMACY"</f>
        <v>NATIONAL HEALTHCARE GROUP PHARMACY</v>
      </c>
      <c r="T27" s="3" t="str">
        <f>"4570719957"</f>
        <v>4570719957</v>
      </c>
      <c r="U27" s="70" t="str">
        <f>"949608"</f>
        <v>949608</v>
      </c>
      <c r="V27" s="47">
        <v>45387</v>
      </c>
      <c r="W27" s="47">
        <v>45446</v>
      </c>
      <c r="X27" s="48">
        <f>SUM(N27-V27)</f>
        <v>59</v>
      </c>
      <c r="Y27" s="48" t="str">
        <f>"MS7NQ-00300GLP"</f>
        <v>MS7NQ-00300GLP</v>
      </c>
      <c r="Z27" s="4" t="str">
        <f>"MS SQL SERVER STANDARD CORE SLNG LSA 2L"</f>
        <v>MS SQL SERVER STANDARD CORE SLNG LSA 2L</v>
      </c>
      <c r="AA27" s="4" t="str">
        <f>"WENDY KUM CHIOU SZE"</f>
        <v>WENDY KUM CHIOU SZE</v>
      </c>
      <c r="AB27" s="61">
        <v>1</v>
      </c>
      <c r="AC27" s="48" t="str">
        <f>"E-INVOICE( AP DIRECT )"</f>
        <v>E-INVOICE( AP DIRECT )</v>
      </c>
      <c r="AD27" s="61">
        <f>IFERROR(AE27/AB27,0)</f>
        <v>6027.35</v>
      </c>
      <c r="AE27" s="40">
        <v>6027.35</v>
      </c>
      <c r="AF27" s="40" t="str">
        <f>"-"</f>
        <v>-</v>
      </c>
      <c r="AG27" s="82">
        <v>6027.35</v>
      </c>
      <c r="AH27" s="65" t="s">
        <v>93</v>
      </c>
      <c r="AI27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J27" s="62" t="s">
        <v>78</v>
      </c>
      <c r="AK27" s="5" t="s">
        <v>94</v>
      </c>
      <c r="AL27" s="4" t="str">
        <f>"MS7NQ-00300GLP"</f>
        <v>MS7NQ-00300GLP</v>
      </c>
      <c r="AM27" s="4" t="str">
        <f>"MS SQL SERVER STANDARD CORE SLNG LSA 2L"</f>
        <v>MS SQL SERVER STANDARD CORE SLNG LSA 2L</v>
      </c>
      <c r="AN27" s="63" t="s">
        <v>692</v>
      </c>
      <c r="AO27" s="4" t="s">
        <v>693</v>
      </c>
      <c r="AP27" s="21" t="s">
        <v>694</v>
      </c>
      <c r="AQ27" s="21" t="s">
        <v>695</v>
      </c>
    </row>
    <row r="28" spans="1:44">
      <c r="A28" s="1" t="s">
        <v>184</v>
      </c>
      <c r="B28" s="1" t="str">
        <f t="shared" si="0"/>
        <v>Show</v>
      </c>
      <c r="C28" s="4" t="s">
        <v>48</v>
      </c>
      <c r="E28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8" s="21">
        <f>MONTH(N28)</f>
        <v>6</v>
      </c>
      <c r="L28" s="21">
        <f>YEAR(N28)</f>
        <v>2024</v>
      </c>
      <c r="M28" s="21">
        <v>33035375</v>
      </c>
      <c r="N28" s="41">
        <v>45446</v>
      </c>
      <c r="O28" s="21" t="str">
        <f>"S7138270"</f>
        <v>S7138270</v>
      </c>
      <c r="P28" s="4" t="str">
        <f>"45018483"</f>
        <v>45018483</v>
      </c>
      <c r="Q28" s="4" t="s">
        <v>78</v>
      </c>
      <c r="R28" s="4" t="str">
        <f>"CI1305-SGD"</f>
        <v>CI1305-SGD</v>
      </c>
      <c r="S28" s="4" t="str">
        <f>"NATIONAL HEALTHCARE GROUP PHARMACY"</f>
        <v>NATIONAL HEALTHCARE GROUP PHARMACY</v>
      </c>
      <c r="T28" s="3" t="str">
        <f>"4570719957"</f>
        <v>4570719957</v>
      </c>
      <c r="U28" s="70" t="str">
        <f>"949608"</f>
        <v>949608</v>
      </c>
      <c r="V28" s="47">
        <v>45387</v>
      </c>
      <c r="W28" s="47">
        <v>45446</v>
      </c>
      <c r="X28" s="48">
        <f>SUM(N28-V28)</f>
        <v>59</v>
      </c>
      <c r="Y28" s="48" t="str">
        <f>"MS7NQ-00300GLP"</f>
        <v>MS7NQ-00300GLP</v>
      </c>
      <c r="Z28" s="4" t="str">
        <f>"MS SQL SERVER STANDARD CORE SLNG LSA 2L"</f>
        <v>MS SQL SERVER STANDARD CORE SLNG LSA 2L</v>
      </c>
      <c r="AA28" s="4" t="str">
        <f>"WENDY KUM CHIOU SZE"</f>
        <v>WENDY KUM CHIOU SZE</v>
      </c>
      <c r="AB28" s="61">
        <v>1</v>
      </c>
      <c r="AC28" s="48" t="str">
        <f>"E-INVOICE( AP DIRECT )"</f>
        <v>E-INVOICE( AP DIRECT )</v>
      </c>
      <c r="AD28" s="61">
        <f>IFERROR(AE28/AB28,0)</f>
        <v>6027.35</v>
      </c>
      <c r="AE28" s="40">
        <v>6027.35</v>
      </c>
      <c r="AF28" s="40" t="str">
        <f>"-"</f>
        <v>-</v>
      </c>
      <c r="AG28" s="82">
        <v>6027.35</v>
      </c>
      <c r="AH28" s="65" t="s">
        <v>93</v>
      </c>
      <c r="AI28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J28" s="62" t="s">
        <v>78</v>
      </c>
      <c r="AK28" s="5" t="s">
        <v>94</v>
      </c>
      <c r="AL28" s="4" t="str">
        <f>"MS7NQ-00300GLP"</f>
        <v>MS7NQ-00300GLP</v>
      </c>
      <c r="AM28" s="4" t="str">
        <f>"MS SQL SERVER STANDARD CORE SLNG LSA 2L"</f>
        <v>MS SQL SERVER STANDARD CORE SLNG LSA 2L</v>
      </c>
      <c r="AN28" s="63" t="s">
        <v>692</v>
      </c>
      <c r="AO28" s="4" t="s">
        <v>693</v>
      </c>
      <c r="AP28" s="21" t="s">
        <v>694</v>
      </c>
      <c r="AQ28" s="21" t="s">
        <v>695</v>
      </c>
    </row>
    <row r="29" spans="1:44">
      <c r="A29" s="1" t="s">
        <v>184</v>
      </c>
      <c r="B29" s="1" t="str">
        <f t="shared" si="0"/>
        <v>Show</v>
      </c>
      <c r="C29" s="4" t="s">
        <v>48</v>
      </c>
      <c r="E29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29" s="21">
        <f>MONTH(N29)</f>
        <v>6</v>
      </c>
      <c r="L29" s="21">
        <f>YEAR(N29)</f>
        <v>2024</v>
      </c>
      <c r="M29" s="21">
        <v>33035511</v>
      </c>
      <c r="N29" s="41">
        <v>45450</v>
      </c>
      <c r="O29" s="21" t="str">
        <f>"S7138270"</f>
        <v>S7138270</v>
      </c>
      <c r="P29" s="4" t="str">
        <f>"45018483"</f>
        <v>45018483</v>
      </c>
      <c r="Q29" s="4" t="s">
        <v>78</v>
      </c>
      <c r="R29" s="4" t="str">
        <f>"CI1305-SGD"</f>
        <v>CI1305-SGD</v>
      </c>
      <c r="S29" s="4" t="str">
        <f>"NATIONAL HEALTHCARE GROUP PHARMACY"</f>
        <v>NATIONAL HEALTHCARE GROUP PHARMACY</v>
      </c>
      <c r="T29" s="3" t="str">
        <f>"4570725405"</f>
        <v>4570725405</v>
      </c>
      <c r="U29" s="70" t="str">
        <f>"950663"</f>
        <v>950663</v>
      </c>
      <c r="V29" s="47">
        <v>45450</v>
      </c>
      <c r="W29" s="47">
        <v>45450</v>
      </c>
      <c r="X29" s="48">
        <f>SUM(N29-V29)</f>
        <v>0</v>
      </c>
      <c r="Y29" s="48" t="str">
        <f>"MS9EM-00831-GLP"</f>
        <v>MS9EM-00831-GLP</v>
      </c>
      <c r="Z29" s="4" t="str">
        <f>"MS WIN SVR STD CORE 2022 SNGL 16 LIC CORE LIC"</f>
        <v>MS WIN SVR STD CORE 2022 SNGL 16 LIC CORE LIC</v>
      </c>
      <c r="AA29" s="4" t="str">
        <f>"WENDY KUM CHIOU SZE"</f>
        <v>WENDY KUM CHIOU SZE</v>
      </c>
      <c r="AB29" s="61">
        <v>1</v>
      </c>
      <c r="AC29" s="48" t="str">
        <f>"E-INVOICE( AP DIRECT )"</f>
        <v>E-INVOICE( AP DIRECT )</v>
      </c>
      <c r="AD29" s="61">
        <f>IFERROR(AE29/AB29,0)</f>
        <v>969.08</v>
      </c>
      <c r="AE29" s="40">
        <v>969.08</v>
      </c>
      <c r="AF29" s="40" t="str">
        <f>"-"</f>
        <v>-</v>
      </c>
      <c r="AG29" s="82">
        <v>969.08</v>
      </c>
      <c r="AH29" s="65" t="s">
        <v>93</v>
      </c>
      <c r="AI29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29" s="62" t="s">
        <v>78</v>
      </c>
      <c r="AK29" s="5" t="s">
        <v>94</v>
      </c>
      <c r="AL29" s="4" t="str">
        <f>"MS9EM-00831-GLP"</f>
        <v>MS9EM-00831-GLP</v>
      </c>
      <c r="AM29" s="4" t="str">
        <f>"MS WIN SVR STD CORE 2022 SNGL 16 LIC CORE LIC"</f>
        <v>MS WIN SVR STD CORE 2022 SNGL 16 LIC CORE LIC</v>
      </c>
      <c r="AN29" s="63" t="str">
        <f>"-"</f>
        <v>-</v>
      </c>
      <c r="AO29" s="4" t="str">
        <f>"-"</f>
        <v>-</v>
      </c>
      <c r="AP29" s="21" t="str">
        <f>"-"</f>
        <v>-</v>
      </c>
      <c r="AQ29" s="21" t="s">
        <v>697</v>
      </c>
    </row>
    <row r="30" spans="1:44">
      <c r="A30" s="1" t="s">
        <v>184</v>
      </c>
      <c r="B30" s="1" t="str">
        <f t="shared" si="0"/>
        <v>Show</v>
      </c>
      <c r="C30" s="4" t="s">
        <v>48</v>
      </c>
      <c r="E30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0" s="21">
        <f>MONTH(N30)</f>
        <v>6</v>
      </c>
      <c r="L30" s="21">
        <f>YEAR(N30)</f>
        <v>2024</v>
      </c>
      <c r="M30" s="21">
        <v>33035511</v>
      </c>
      <c r="N30" s="41">
        <v>45450</v>
      </c>
      <c r="O30" s="21" t="str">
        <f>"S7138270"</f>
        <v>S7138270</v>
      </c>
      <c r="P30" s="4" t="str">
        <f>"45018483"</f>
        <v>45018483</v>
      </c>
      <c r="Q30" s="4" t="s">
        <v>78</v>
      </c>
      <c r="R30" s="4" t="str">
        <f>"CI1305-SGD"</f>
        <v>CI1305-SGD</v>
      </c>
      <c r="S30" s="4" t="str">
        <f>"NATIONAL HEALTHCARE GROUP PHARMACY"</f>
        <v>NATIONAL HEALTHCARE GROUP PHARMACY</v>
      </c>
      <c r="T30" s="3" t="str">
        <f>"4570725405"</f>
        <v>4570725405</v>
      </c>
      <c r="U30" s="70" t="str">
        <f>"950663"</f>
        <v>950663</v>
      </c>
      <c r="V30" s="47">
        <v>45450</v>
      </c>
      <c r="W30" s="47">
        <v>45450</v>
      </c>
      <c r="X30" s="48">
        <f>SUM(N30-V30)</f>
        <v>0</v>
      </c>
      <c r="Y30" s="48" t="str">
        <f>"MS9EM-00831-GLP"</f>
        <v>MS9EM-00831-GLP</v>
      </c>
      <c r="Z30" s="4" t="str">
        <f>"MS WIN SVR STD CORE 2022 SNGL 16 LIC CORE LIC"</f>
        <v>MS WIN SVR STD CORE 2022 SNGL 16 LIC CORE LIC</v>
      </c>
      <c r="AA30" s="4" t="str">
        <f>"WENDY KUM CHIOU SZE"</f>
        <v>WENDY KUM CHIOU SZE</v>
      </c>
      <c r="AB30" s="61">
        <v>1</v>
      </c>
      <c r="AC30" s="48" t="str">
        <f>"E-INVOICE( AP DIRECT )"</f>
        <v>E-INVOICE( AP DIRECT )</v>
      </c>
      <c r="AD30" s="61">
        <f>IFERROR(AE30/AB30,0)</f>
        <v>969.08</v>
      </c>
      <c r="AE30" s="40">
        <v>969.08</v>
      </c>
      <c r="AF30" s="40" t="str">
        <f>"-"</f>
        <v>-</v>
      </c>
      <c r="AG30" s="82">
        <v>969.08</v>
      </c>
      <c r="AH30" s="65" t="s">
        <v>93</v>
      </c>
      <c r="AI30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0" s="62" t="s">
        <v>78</v>
      </c>
      <c r="AK30" s="5" t="s">
        <v>94</v>
      </c>
      <c r="AL30" s="4" t="str">
        <f>"MS9EM-00831-GLP"</f>
        <v>MS9EM-00831-GLP</v>
      </c>
      <c r="AM30" s="4" t="str">
        <f>"MS WIN SVR STD CORE 2022 SNGL 16 LIC CORE LIC"</f>
        <v>MS WIN SVR STD CORE 2022 SNGL 16 LIC CORE LIC</v>
      </c>
      <c r="AN30" s="63" t="str">
        <f>"-"</f>
        <v>-</v>
      </c>
      <c r="AO30" s="4" t="str">
        <f>"-"</f>
        <v>-</v>
      </c>
      <c r="AP30" s="21" t="str">
        <f>"-"</f>
        <v>-</v>
      </c>
      <c r="AQ30" s="21" t="s">
        <v>697</v>
      </c>
    </row>
    <row r="31" spans="1:44">
      <c r="A31" s="1" t="s">
        <v>184</v>
      </c>
      <c r="B31" s="1" t="str">
        <f t="shared" si="0"/>
        <v>Show</v>
      </c>
      <c r="C31" s="4" t="s">
        <v>48</v>
      </c>
      <c r="E31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1" s="21">
        <f>MONTH(N31)</f>
        <v>6</v>
      </c>
      <c r="L31" s="21">
        <f>YEAR(N31)</f>
        <v>2024</v>
      </c>
      <c r="M31" s="21">
        <v>33035511</v>
      </c>
      <c r="N31" s="41">
        <v>45450</v>
      </c>
      <c r="O31" s="21" t="str">
        <f>"S7138270"</f>
        <v>S7138270</v>
      </c>
      <c r="P31" s="4" t="str">
        <f>"45018483"</f>
        <v>45018483</v>
      </c>
      <c r="Q31" s="4" t="s">
        <v>78</v>
      </c>
      <c r="R31" s="4" t="str">
        <f>"CI1305-SGD"</f>
        <v>CI1305-SGD</v>
      </c>
      <c r="S31" s="4" t="str">
        <f>"NATIONAL HEALTHCARE GROUP PHARMACY"</f>
        <v>NATIONAL HEALTHCARE GROUP PHARMACY</v>
      </c>
      <c r="T31" s="3" t="str">
        <f>"4570725405"</f>
        <v>4570725405</v>
      </c>
      <c r="U31" s="70" t="str">
        <f>"950663"</f>
        <v>950663</v>
      </c>
      <c r="V31" s="47">
        <v>45450</v>
      </c>
      <c r="W31" s="47">
        <v>45450</v>
      </c>
      <c r="X31" s="48">
        <f>SUM(N31-V31)</f>
        <v>0</v>
      </c>
      <c r="Y31" s="48" t="str">
        <f>"MS9EM-00831-GLP"</f>
        <v>MS9EM-00831-GLP</v>
      </c>
      <c r="Z31" s="4" t="str">
        <f>"MS WIN SVR STD CORE 2022 SNGL 16 LIC CORE LIC"</f>
        <v>MS WIN SVR STD CORE 2022 SNGL 16 LIC CORE LIC</v>
      </c>
      <c r="AA31" s="4" t="str">
        <f>"WENDY KUM CHIOU SZE"</f>
        <v>WENDY KUM CHIOU SZE</v>
      </c>
      <c r="AB31" s="61">
        <v>1</v>
      </c>
      <c r="AC31" s="48" t="str">
        <f>"E-INVOICE( AP DIRECT )"</f>
        <v>E-INVOICE( AP DIRECT )</v>
      </c>
      <c r="AD31" s="61">
        <f>IFERROR(AE31/AB31,0)</f>
        <v>969.08</v>
      </c>
      <c r="AE31" s="40">
        <v>969.08</v>
      </c>
      <c r="AF31" s="40" t="str">
        <f>"-"</f>
        <v>-</v>
      </c>
      <c r="AG31" s="82">
        <v>969.08</v>
      </c>
      <c r="AH31" s="65" t="s">
        <v>93</v>
      </c>
      <c r="AI31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1" s="62" t="s">
        <v>78</v>
      </c>
      <c r="AK31" s="5" t="s">
        <v>94</v>
      </c>
      <c r="AL31" s="4" t="str">
        <f>"MS9EM-00831-GLP"</f>
        <v>MS9EM-00831-GLP</v>
      </c>
      <c r="AM31" s="4" t="str">
        <f>"MS WIN SVR STD CORE 2022 SNGL 16 LIC CORE LIC"</f>
        <v>MS WIN SVR STD CORE 2022 SNGL 16 LIC CORE LIC</v>
      </c>
      <c r="AN31" s="63" t="str">
        <f>"-"</f>
        <v>-</v>
      </c>
      <c r="AO31" s="4" t="str">
        <f>"-"</f>
        <v>-</v>
      </c>
      <c r="AP31" s="21" t="str">
        <f>"-"</f>
        <v>-</v>
      </c>
      <c r="AQ31" s="21" t="s">
        <v>697</v>
      </c>
    </row>
    <row r="32" spans="1:44">
      <c r="A32" s="1" t="s">
        <v>184</v>
      </c>
      <c r="B32" s="1" t="str">
        <f t="shared" si="0"/>
        <v>Show</v>
      </c>
      <c r="C32" s="4" t="s">
        <v>48</v>
      </c>
      <c r="E32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2" s="21">
        <f>MONTH(N32)</f>
        <v>6</v>
      </c>
      <c r="L32" s="21">
        <f>YEAR(N32)</f>
        <v>2024</v>
      </c>
      <c r="M32" s="21">
        <v>33035511</v>
      </c>
      <c r="N32" s="41">
        <v>45450</v>
      </c>
      <c r="O32" s="21" t="str">
        <f>"S7138270"</f>
        <v>S7138270</v>
      </c>
      <c r="P32" s="4" t="str">
        <f>"45018483"</f>
        <v>45018483</v>
      </c>
      <c r="Q32" s="4" t="s">
        <v>78</v>
      </c>
      <c r="R32" s="4" t="str">
        <f>"CI1305-SGD"</f>
        <v>CI1305-SGD</v>
      </c>
      <c r="S32" s="4" t="str">
        <f>"NATIONAL HEALTHCARE GROUP PHARMACY"</f>
        <v>NATIONAL HEALTHCARE GROUP PHARMACY</v>
      </c>
      <c r="T32" s="3" t="str">
        <f>"4570725405"</f>
        <v>4570725405</v>
      </c>
      <c r="U32" s="70" t="str">
        <f>"950663"</f>
        <v>950663</v>
      </c>
      <c r="V32" s="47">
        <v>45450</v>
      </c>
      <c r="W32" s="47">
        <v>45450</v>
      </c>
      <c r="X32" s="48">
        <f>SUM(N32-V32)</f>
        <v>0</v>
      </c>
      <c r="Y32" s="48" t="str">
        <f>"MS9EM-00831-GLP"</f>
        <v>MS9EM-00831-GLP</v>
      </c>
      <c r="Z32" s="4" t="str">
        <f>"MS WIN SVR STD CORE 2022 SNGL 16 LIC CORE LIC"</f>
        <v>MS WIN SVR STD CORE 2022 SNGL 16 LIC CORE LIC</v>
      </c>
      <c r="AA32" s="4" t="str">
        <f>"WENDY KUM CHIOU SZE"</f>
        <v>WENDY KUM CHIOU SZE</v>
      </c>
      <c r="AB32" s="61">
        <v>1</v>
      </c>
      <c r="AC32" s="48" t="str">
        <f>"E-INVOICE( AP DIRECT )"</f>
        <v>E-INVOICE( AP DIRECT )</v>
      </c>
      <c r="AD32" s="61">
        <f>IFERROR(AE32/AB32,0)</f>
        <v>969.08</v>
      </c>
      <c r="AE32" s="40">
        <v>969.08</v>
      </c>
      <c r="AF32" s="40" t="str">
        <f>"-"</f>
        <v>-</v>
      </c>
      <c r="AG32" s="82">
        <v>969.08</v>
      </c>
      <c r="AH32" s="65" t="s">
        <v>93</v>
      </c>
      <c r="AI32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2" s="62" t="s">
        <v>78</v>
      </c>
      <c r="AK32" s="5" t="s">
        <v>94</v>
      </c>
      <c r="AL32" s="4" t="str">
        <f>"MS9EM-00831-GLP"</f>
        <v>MS9EM-00831-GLP</v>
      </c>
      <c r="AM32" s="4" t="str">
        <f>"MS WIN SVR STD CORE 2022 SNGL 16 LIC CORE LIC"</f>
        <v>MS WIN SVR STD CORE 2022 SNGL 16 LIC CORE LIC</v>
      </c>
      <c r="AN32" s="63" t="str">
        <f>"-"</f>
        <v>-</v>
      </c>
      <c r="AO32" s="4" t="str">
        <f>"-"</f>
        <v>-</v>
      </c>
      <c r="AP32" s="21" t="str">
        <f>"-"</f>
        <v>-</v>
      </c>
      <c r="AQ32" s="21" t="s">
        <v>697</v>
      </c>
    </row>
    <row r="33" spans="1:49">
      <c r="A33" s="1" t="s">
        <v>184</v>
      </c>
      <c r="B33" s="1" t="str">
        <f t="shared" si="0"/>
        <v>Show</v>
      </c>
      <c r="C33" s="4" t="s">
        <v>48</v>
      </c>
      <c r="E33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3" s="21">
        <f>MONTH(N33)</f>
        <v>6</v>
      </c>
      <c r="L33" s="21">
        <f>YEAR(N33)</f>
        <v>2024</v>
      </c>
      <c r="M33" s="21">
        <v>33035511</v>
      </c>
      <c r="N33" s="41">
        <v>45450</v>
      </c>
      <c r="O33" s="21" t="str">
        <f>"S7138270"</f>
        <v>S7138270</v>
      </c>
      <c r="P33" s="4" t="str">
        <f>"45018483"</f>
        <v>45018483</v>
      </c>
      <c r="Q33" s="4" t="s">
        <v>78</v>
      </c>
      <c r="R33" s="4" t="str">
        <f>"CI1305-SGD"</f>
        <v>CI1305-SGD</v>
      </c>
      <c r="S33" s="4" t="str">
        <f>"NATIONAL HEALTHCARE GROUP PHARMACY"</f>
        <v>NATIONAL HEALTHCARE GROUP PHARMACY</v>
      </c>
      <c r="T33" s="3" t="str">
        <f>"4570725405"</f>
        <v>4570725405</v>
      </c>
      <c r="U33" s="70" t="str">
        <f>"950663"</f>
        <v>950663</v>
      </c>
      <c r="V33" s="47">
        <v>45450</v>
      </c>
      <c r="W33" s="47">
        <v>45450</v>
      </c>
      <c r="X33" s="48">
        <f>SUM(N33-V33)</f>
        <v>0</v>
      </c>
      <c r="Y33" s="48" t="str">
        <f>"MS7NQ-01782GLP"</f>
        <v>MS7NQ-01782GLP</v>
      </c>
      <c r="Z33" s="4" t="str">
        <f>"MS SQL SERVER STANDARD CORE 2022 SLNG 2L"</f>
        <v>MS SQL SERVER STANDARD CORE 2022 SLNG 2L</v>
      </c>
      <c r="AA33" s="4" t="str">
        <f>"WENDY KUM CHIOU SZE"</f>
        <v>WENDY KUM CHIOU SZE</v>
      </c>
      <c r="AB33" s="61">
        <v>1</v>
      </c>
      <c r="AC33" s="48" t="str">
        <f>"E-INVOICE( AP DIRECT )"</f>
        <v>E-INVOICE( AP DIRECT )</v>
      </c>
      <c r="AD33" s="61">
        <f>IFERROR(AE33/AB33,0)</f>
        <v>3571.76</v>
      </c>
      <c r="AE33" s="40">
        <v>3571.76</v>
      </c>
      <c r="AF33" s="40" t="str">
        <f>"-"</f>
        <v>-</v>
      </c>
      <c r="AG33" s="82">
        <v>3571.76</v>
      </c>
      <c r="AH33" s="65" t="s">
        <v>93</v>
      </c>
      <c r="AI33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3" s="62" t="s">
        <v>78</v>
      </c>
      <c r="AK33" s="5" t="s">
        <v>94</v>
      </c>
      <c r="AL33" s="4" t="str">
        <f>"MS7NQ-01782GLP"</f>
        <v>MS7NQ-01782GLP</v>
      </c>
      <c r="AM33" s="4" t="str">
        <f>"MS SQL SERVER STANDARD CORE 2022 SLNG 2L"</f>
        <v>MS SQL SERVER STANDARD CORE 2022 SLNG 2L</v>
      </c>
      <c r="AN33" s="63" t="str">
        <f>"-"</f>
        <v>-</v>
      </c>
      <c r="AO33" s="4" t="str">
        <f>"-"</f>
        <v>-</v>
      </c>
      <c r="AP33" s="21" t="str">
        <f>"-"</f>
        <v>-</v>
      </c>
      <c r="AQ33" s="21" t="s">
        <v>697</v>
      </c>
    </row>
    <row r="34" spans="1:49">
      <c r="A34" s="1" t="s">
        <v>184</v>
      </c>
      <c r="B34" s="1" t="str">
        <f t="shared" si="0"/>
        <v>Show</v>
      </c>
      <c r="C34" s="4" t="s">
        <v>48</v>
      </c>
      <c r="E34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4" s="21">
        <f>MONTH(N34)</f>
        <v>6</v>
      </c>
      <c r="L34" s="21">
        <f>YEAR(N34)</f>
        <v>2024</v>
      </c>
      <c r="M34" s="21">
        <v>33035511</v>
      </c>
      <c r="N34" s="41">
        <v>45450</v>
      </c>
      <c r="O34" s="21" t="str">
        <f>"S7138270"</f>
        <v>S7138270</v>
      </c>
      <c r="P34" s="4" t="str">
        <f>"45018483"</f>
        <v>45018483</v>
      </c>
      <c r="Q34" s="4" t="s">
        <v>78</v>
      </c>
      <c r="R34" s="4" t="str">
        <f>"CI1305-SGD"</f>
        <v>CI1305-SGD</v>
      </c>
      <c r="S34" s="4" t="str">
        <f>"NATIONAL HEALTHCARE GROUP PHARMACY"</f>
        <v>NATIONAL HEALTHCARE GROUP PHARMACY</v>
      </c>
      <c r="T34" s="3" t="str">
        <f>"4570725405"</f>
        <v>4570725405</v>
      </c>
      <c r="U34" s="70" t="str">
        <f>"950663"</f>
        <v>950663</v>
      </c>
      <c r="V34" s="47">
        <v>45450</v>
      </c>
      <c r="W34" s="47">
        <v>45450</v>
      </c>
      <c r="X34" s="48">
        <f>SUM(N34-V34)</f>
        <v>0</v>
      </c>
      <c r="Y34" s="48" t="str">
        <f>"MS7NQ-01782GLP"</f>
        <v>MS7NQ-01782GLP</v>
      </c>
      <c r="Z34" s="4" t="str">
        <f>"MS SQL SERVER STANDARD CORE 2022 SLNG 2L"</f>
        <v>MS SQL SERVER STANDARD CORE 2022 SLNG 2L</v>
      </c>
      <c r="AA34" s="4" t="str">
        <f>"WENDY KUM CHIOU SZE"</f>
        <v>WENDY KUM CHIOU SZE</v>
      </c>
      <c r="AB34" s="61">
        <v>1</v>
      </c>
      <c r="AC34" s="48" t="str">
        <f>"E-INVOICE( AP DIRECT )"</f>
        <v>E-INVOICE( AP DIRECT )</v>
      </c>
      <c r="AD34" s="61">
        <f>IFERROR(AE34/AB34,0)</f>
        <v>3571.76</v>
      </c>
      <c r="AE34" s="40">
        <v>3571.76</v>
      </c>
      <c r="AF34" s="40" t="str">
        <f>"-"</f>
        <v>-</v>
      </c>
      <c r="AG34" s="82">
        <v>3571.76</v>
      </c>
      <c r="AH34" s="65" t="s">
        <v>93</v>
      </c>
      <c r="AI34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4" s="62" t="s">
        <v>78</v>
      </c>
      <c r="AK34" s="5" t="s">
        <v>94</v>
      </c>
      <c r="AL34" s="4" t="str">
        <f>"MS7NQ-01782GLP"</f>
        <v>MS7NQ-01782GLP</v>
      </c>
      <c r="AM34" s="4" t="str">
        <f>"MS SQL SERVER STANDARD CORE 2022 SLNG 2L"</f>
        <v>MS SQL SERVER STANDARD CORE 2022 SLNG 2L</v>
      </c>
      <c r="AN34" s="63" t="str">
        <f>"-"</f>
        <v>-</v>
      </c>
      <c r="AO34" s="4" t="str">
        <f>"-"</f>
        <v>-</v>
      </c>
      <c r="AP34" s="21" t="str">
        <f>"-"</f>
        <v>-</v>
      </c>
      <c r="AQ34" s="21" t="s">
        <v>697</v>
      </c>
    </row>
    <row r="35" spans="1:49">
      <c r="A35" s="1" t="s">
        <v>184</v>
      </c>
      <c r="B35" s="1" t="str">
        <f t="shared" si="0"/>
        <v>Show</v>
      </c>
      <c r="C35" s="4" t="s">
        <v>48</v>
      </c>
      <c r="E35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5" s="21">
        <f>MONTH(N35)</f>
        <v>6</v>
      </c>
      <c r="L35" s="21">
        <f>YEAR(N35)</f>
        <v>2024</v>
      </c>
      <c r="M35" s="21">
        <v>33035511</v>
      </c>
      <c r="N35" s="41">
        <v>45450</v>
      </c>
      <c r="O35" s="21" t="str">
        <f>"S7138270"</f>
        <v>S7138270</v>
      </c>
      <c r="P35" s="4" t="str">
        <f>"45018483"</f>
        <v>45018483</v>
      </c>
      <c r="Q35" s="4" t="s">
        <v>78</v>
      </c>
      <c r="R35" s="4" t="str">
        <f>"CI1305-SGD"</f>
        <v>CI1305-SGD</v>
      </c>
      <c r="S35" s="4" t="str">
        <f>"NATIONAL HEALTHCARE GROUP PHARMACY"</f>
        <v>NATIONAL HEALTHCARE GROUP PHARMACY</v>
      </c>
      <c r="T35" s="3" t="str">
        <f>"4570725405"</f>
        <v>4570725405</v>
      </c>
      <c r="U35" s="70" t="str">
        <f>"950663"</f>
        <v>950663</v>
      </c>
      <c r="V35" s="47">
        <v>45450</v>
      </c>
      <c r="W35" s="47">
        <v>45450</v>
      </c>
      <c r="X35" s="48">
        <f>SUM(N35-V35)</f>
        <v>0</v>
      </c>
      <c r="Y35" s="48" t="str">
        <f>"MS7NQ-01782GLP"</f>
        <v>MS7NQ-01782GLP</v>
      </c>
      <c r="Z35" s="4" t="str">
        <f>"MS SQL SERVER STANDARD CORE 2022 SLNG 2L"</f>
        <v>MS SQL SERVER STANDARD CORE 2022 SLNG 2L</v>
      </c>
      <c r="AA35" s="4" t="str">
        <f>"WENDY KUM CHIOU SZE"</f>
        <v>WENDY KUM CHIOU SZE</v>
      </c>
      <c r="AB35" s="61">
        <v>1</v>
      </c>
      <c r="AC35" s="48" t="str">
        <f>"E-INVOICE( AP DIRECT )"</f>
        <v>E-INVOICE( AP DIRECT )</v>
      </c>
      <c r="AD35" s="61">
        <f>IFERROR(AE35/AB35,0)</f>
        <v>3571.76</v>
      </c>
      <c r="AE35" s="40">
        <v>3571.76</v>
      </c>
      <c r="AF35" s="40" t="str">
        <f>"-"</f>
        <v>-</v>
      </c>
      <c r="AG35" s="82">
        <v>3571.76</v>
      </c>
      <c r="AH35" s="65" t="s">
        <v>93</v>
      </c>
      <c r="AI35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5" s="62" t="s">
        <v>78</v>
      </c>
      <c r="AK35" s="5" t="s">
        <v>94</v>
      </c>
      <c r="AL35" s="4" t="str">
        <f>"MS7NQ-01782GLP"</f>
        <v>MS7NQ-01782GLP</v>
      </c>
      <c r="AM35" s="4" t="str">
        <f>"MS SQL SERVER STANDARD CORE 2022 SLNG 2L"</f>
        <v>MS SQL SERVER STANDARD CORE 2022 SLNG 2L</v>
      </c>
      <c r="AN35" s="63" t="str">
        <f>"-"</f>
        <v>-</v>
      </c>
      <c r="AO35" s="4" t="str">
        <f>"-"</f>
        <v>-</v>
      </c>
      <c r="AP35" s="21" t="str">
        <f>"-"</f>
        <v>-</v>
      </c>
      <c r="AQ35" s="21" t="s">
        <v>697</v>
      </c>
    </row>
    <row r="36" spans="1:49">
      <c r="A36" s="1" t="s">
        <v>184</v>
      </c>
      <c r="B36" s="1" t="str">
        <f t="shared" si="0"/>
        <v>Show</v>
      </c>
      <c r="C36" s="4" t="s">
        <v>48</v>
      </c>
      <c r="E36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6" s="21">
        <f>MONTH(N36)</f>
        <v>6</v>
      </c>
      <c r="L36" s="21">
        <f>YEAR(N36)</f>
        <v>2024</v>
      </c>
      <c r="M36" s="21">
        <v>33035511</v>
      </c>
      <c r="N36" s="41">
        <v>45450</v>
      </c>
      <c r="O36" s="21" t="str">
        <f>"S7138270"</f>
        <v>S7138270</v>
      </c>
      <c r="P36" s="4" t="str">
        <f>"45018483"</f>
        <v>45018483</v>
      </c>
      <c r="Q36" s="4" t="s">
        <v>78</v>
      </c>
      <c r="R36" s="4" t="str">
        <f>"CI1305-SGD"</f>
        <v>CI1305-SGD</v>
      </c>
      <c r="S36" s="4" t="str">
        <f>"NATIONAL HEALTHCARE GROUP PHARMACY"</f>
        <v>NATIONAL HEALTHCARE GROUP PHARMACY</v>
      </c>
      <c r="T36" s="3" t="str">
        <f>"4570725405"</f>
        <v>4570725405</v>
      </c>
      <c r="U36" s="70" t="str">
        <f>"950663"</f>
        <v>950663</v>
      </c>
      <c r="V36" s="47">
        <v>45450</v>
      </c>
      <c r="W36" s="47">
        <v>45450</v>
      </c>
      <c r="X36" s="48">
        <f>SUM(N36-V36)</f>
        <v>0</v>
      </c>
      <c r="Y36" s="48" t="str">
        <f>"MS7NQ-01782GLP"</f>
        <v>MS7NQ-01782GLP</v>
      </c>
      <c r="Z36" s="4" t="str">
        <f>"MS SQL SERVER STANDARD CORE 2022 SLNG 2L"</f>
        <v>MS SQL SERVER STANDARD CORE 2022 SLNG 2L</v>
      </c>
      <c r="AA36" s="4" t="str">
        <f>"WENDY KUM CHIOU SZE"</f>
        <v>WENDY KUM CHIOU SZE</v>
      </c>
      <c r="AB36" s="61">
        <v>1</v>
      </c>
      <c r="AC36" s="48" t="str">
        <f>"E-INVOICE( AP DIRECT )"</f>
        <v>E-INVOICE( AP DIRECT )</v>
      </c>
      <c r="AD36" s="61">
        <f>IFERROR(AE36/AB36,0)</f>
        <v>3571.76</v>
      </c>
      <c r="AE36" s="40">
        <v>3571.76</v>
      </c>
      <c r="AF36" s="40" t="str">
        <f>"-"</f>
        <v>-</v>
      </c>
      <c r="AG36" s="82">
        <v>3571.76</v>
      </c>
      <c r="AH36" s="65" t="s">
        <v>93</v>
      </c>
      <c r="AI36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6" s="62" t="s">
        <v>78</v>
      </c>
      <c r="AK36" s="5" t="s">
        <v>94</v>
      </c>
      <c r="AL36" s="4" t="str">
        <f>"MS7NQ-01782GLP"</f>
        <v>MS7NQ-01782GLP</v>
      </c>
      <c r="AM36" s="4" t="str">
        <f>"MS SQL SERVER STANDARD CORE 2022 SLNG 2L"</f>
        <v>MS SQL SERVER STANDARD CORE 2022 SLNG 2L</v>
      </c>
      <c r="AN36" s="63" t="str">
        <f>"-"</f>
        <v>-</v>
      </c>
      <c r="AO36" s="4" t="str">
        <f>"-"</f>
        <v>-</v>
      </c>
      <c r="AP36" s="21" t="str">
        <f>"-"</f>
        <v>-</v>
      </c>
      <c r="AQ36" s="21" t="s">
        <v>697</v>
      </c>
    </row>
    <row r="37" spans="1:49">
      <c r="A37" s="1" t="s">
        <v>184</v>
      </c>
      <c r="B37" s="1" t="str">
        <f t="shared" si="0"/>
        <v>Show</v>
      </c>
      <c r="C37" s="4" t="s">
        <v>48</v>
      </c>
      <c r="E37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7" s="21">
        <f>MONTH(N37)</f>
        <v>6</v>
      </c>
      <c r="L37" s="21">
        <f>YEAR(N37)</f>
        <v>2024</v>
      </c>
      <c r="M37" s="21">
        <v>33035511</v>
      </c>
      <c r="N37" s="41">
        <v>45450</v>
      </c>
      <c r="O37" s="21" t="str">
        <f>"S7138270"</f>
        <v>S7138270</v>
      </c>
      <c r="P37" s="4" t="str">
        <f>"45018483"</f>
        <v>45018483</v>
      </c>
      <c r="Q37" s="4" t="s">
        <v>78</v>
      </c>
      <c r="R37" s="4" t="str">
        <f>"CI1305-SGD"</f>
        <v>CI1305-SGD</v>
      </c>
      <c r="S37" s="4" t="str">
        <f>"NATIONAL HEALTHCARE GROUP PHARMACY"</f>
        <v>NATIONAL HEALTHCARE GROUP PHARMACY</v>
      </c>
      <c r="T37" s="3" t="str">
        <f>"4570725405"</f>
        <v>4570725405</v>
      </c>
      <c r="U37" s="70" t="str">
        <f>"950663"</f>
        <v>950663</v>
      </c>
      <c r="V37" s="47">
        <v>45450</v>
      </c>
      <c r="W37" s="47">
        <v>45450</v>
      </c>
      <c r="X37" s="48">
        <f>SUM(N37-V37)</f>
        <v>0</v>
      </c>
      <c r="Y37" s="48" t="str">
        <f>"MS7NQ-01782GLP"</f>
        <v>MS7NQ-01782GLP</v>
      </c>
      <c r="Z37" s="4" t="str">
        <f>"MS SQL SERVER STANDARD CORE 2022 SLNG 2L"</f>
        <v>MS SQL SERVER STANDARD CORE 2022 SLNG 2L</v>
      </c>
      <c r="AA37" s="4" t="str">
        <f>"WENDY KUM CHIOU SZE"</f>
        <v>WENDY KUM CHIOU SZE</v>
      </c>
      <c r="AB37" s="61">
        <v>1</v>
      </c>
      <c r="AC37" s="48" t="str">
        <f>"E-INVOICE( AP DIRECT )"</f>
        <v>E-INVOICE( AP DIRECT )</v>
      </c>
      <c r="AD37" s="61">
        <f>IFERROR(AE37/AB37,0)</f>
        <v>3571.76</v>
      </c>
      <c r="AE37" s="40">
        <v>3571.76</v>
      </c>
      <c r="AF37" s="40" t="str">
        <f>"-"</f>
        <v>-</v>
      </c>
      <c r="AG37" s="82">
        <v>3571.76</v>
      </c>
      <c r="AH37" s="65" t="s">
        <v>93</v>
      </c>
      <c r="AI37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7" s="62" t="s">
        <v>78</v>
      </c>
      <c r="AK37" s="5" t="s">
        <v>94</v>
      </c>
      <c r="AL37" s="4" t="str">
        <f>"MS7NQ-01782GLP"</f>
        <v>MS7NQ-01782GLP</v>
      </c>
      <c r="AM37" s="4" t="str">
        <f>"MS SQL SERVER STANDARD CORE 2022 SLNG 2L"</f>
        <v>MS SQL SERVER STANDARD CORE 2022 SLNG 2L</v>
      </c>
      <c r="AN37" s="63" t="str">
        <f>"-"</f>
        <v>-</v>
      </c>
      <c r="AO37" s="4" t="str">
        <f>"-"</f>
        <v>-</v>
      </c>
      <c r="AP37" s="21" t="str">
        <f>"-"</f>
        <v>-</v>
      </c>
      <c r="AQ37" s="21" t="s">
        <v>697</v>
      </c>
    </row>
    <row r="38" spans="1:49">
      <c r="A38" s="1" t="s">
        <v>184</v>
      </c>
      <c r="B38" s="1" t="str">
        <f t="shared" si="0"/>
        <v>Show</v>
      </c>
      <c r="C38" s="4" t="s">
        <v>48</v>
      </c>
      <c r="E38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8" s="21">
        <f>MONTH(N38)</f>
        <v>6</v>
      </c>
      <c r="L38" s="21">
        <f>YEAR(N38)</f>
        <v>2024</v>
      </c>
      <c r="M38" s="21">
        <v>33035511</v>
      </c>
      <c r="N38" s="41">
        <v>45450</v>
      </c>
      <c r="O38" s="21" t="str">
        <f>"S7138270"</f>
        <v>S7138270</v>
      </c>
      <c r="P38" s="4" t="str">
        <f>"45018483"</f>
        <v>45018483</v>
      </c>
      <c r="Q38" s="4" t="s">
        <v>78</v>
      </c>
      <c r="R38" s="4" t="str">
        <f>"CI1305-SGD"</f>
        <v>CI1305-SGD</v>
      </c>
      <c r="S38" s="4" t="str">
        <f>"NATIONAL HEALTHCARE GROUP PHARMACY"</f>
        <v>NATIONAL HEALTHCARE GROUP PHARMACY</v>
      </c>
      <c r="T38" s="3" t="str">
        <f>"4570725405"</f>
        <v>4570725405</v>
      </c>
      <c r="U38" s="70" t="str">
        <f>"950663"</f>
        <v>950663</v>
      </c>
      <c r="V38" s="47">
        <v>45450</v>
      </c>
      <c r="W38" s="47">
        <v>45450</v>
      </c>
      <c r="X38" s="48">
        <f>SUM(N38-V38)</f>
        <v>0</v>
      </c>
      <c r="Y38" s="48" t="str">
        <f>"MS7NQ-01782GLP"</f>
        <v>MS7NQ-01782GLP</v>
      </c>
      <c r="Z38" s="4" t="str">
        <f>"MS SQL SERVER STANDARD CORE 2022 SLNG 2L"</f>
        <v>MS SQL SERVER STANDARD CORE 2022 SLNG 2L</v>
      </c>
      <c r="AA38" s="4" t="str">
        <f>"WENDY KUM CHIOU SZE"</f>
        <v>WENDY KUM CHIOU SZE</v>
      </c>
      <c r="AB38" s="61">
        <v>1</v>
      </c>
      <c r="AC38" s="48" t="str">
        <f>"E-INVOICE( AP DIRECT )"</f>
        <v>E-INVOICE( AP DIRECT )</v>
      </c>
      <c r="AD38" s="61">
        <f>IFERROR(AE38/AB38,0)</f>
        <v>3571.76</v>
      </c>
      <c r="AE38" s="40">
        <v>3571.76</v>
      </c>
      <c r="AF38" s="40" t="str">
        <f>"-"</f>
        <v>-</v>
      </c>
      <c r="AG38" s="82">
        <v>3571.76</v>
      </c>
      <c r="AH38" s="65" t="s">
        <v>93</v>
      </c>
      <c r="AI38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8" s="62" t="s">
        <v>78</v>
      </c>
      <c r="AK38" s="5" t="s">
        <v>94</v>
      </c>
      <c r="AL38" s="4" t="str">
        <f>"MS7NQ-01782GLP"</f>
        <v>MS7NQ-01782GLP</v>
      </c>
      <c r="AM38" s="4" t="str">
        <f>"MS SQL SERVER STANDARD CORE 2022 SLNG 2L"</f>
        <v>MS SQL SERVER STANDARD CORE 2022 SLNG 2L</v>
      </c>
      <c r="AN38" s="63" t="str">
        <f>"-"</f>
        <v>-</v>
      </c>
      <c r="AO38" s="4" t="str">
        <f>"-"</f>
        <v>-</v>
      </c>
      <c r="AP38" s="21" t="str">
        <f>"-"</f>
        <v>-</v>
      </c>
      <c r="AQ38" s="21" t="s">
        <v>697</v>
      </c>
    </row>
    <row r="39" spans="1:49">
      <c r="A39" s="1" t="s">
        <v>184</v>
      </c>
      <c r="B39" s="1" t="str">
        <f t="shared" si="0"/>
        <v>Show</v>
      </c>
      <c r="C39" s="4" t="s">
        <v>48</v>
      </c>
      <c r="E39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9" s="21">
        <f>MONTH(N39)</f>
        <v>6</v>
      </c>
      <c r="L39" s="21">
        <f>YEAR(N39)</f>
        <v>2024</v>
      </c>
      <c r="M39" s="21">
        <v>33035511</v>
      </c>
      <c r="N39" s="41">
        <v>45450</v>
      </c>
      <c r="O39" s="21" t="str">
        <f>"S7138270"</f>
        <v>S7138270</v>
      </c>
      <c r="P39" s="4" t="str">
        <f>"45018483"</f>
        <v>45018483</v>
      </c>
      <c r="Q39" s="4" t="s">
        <v>78</v>
      </c>
      <c r="R39" s="4" t="str">
        <f>"CI1305-SGD"</f>
        <v>CI1305-SGD</v>
      </c>
      <c r="S39" s="4" t="str">
        <f>"NATIONAL HEALTHCARE GROUP PHARMACY"</f>
        <v>NATIONAL HEALTHCARE GROUP PHARMACY</v>
      </c>
      <c r="T39" s="3" t="str">
        <f>"4570725405"</f>
        <v>4570725405</v>
      </c>
      <c r="U39" s="70" t="str">
        <f>"950663"</f>
        <v>950663</v>
      </c>
      <c r="V39" s="47">
        <v>45450</v>
      </c>
      <c r="W39" s="47">
        <v>45450</v>
      </c>
      <c r="X39" s="48">
        <f>SUM(N39-V39)</f>
        <v>0</v>
      </c>
      <c r="Y39" s="48" t="str">
        <f>"MS7NQ-01782GLP"</f>
        <v>MS7NQ-01782GLP</v>
      </c>
      <c r="Z39" s="4" t="str">
        <f>"MS SQL SERVER STANDARD CORE 2022 SLNG 2L"</f>
        <v>MS SQL SERVER STANDARD CORE 2022 SLNG 2L</v>
      </c>
      <c r="AA39" s="4" t="str">
        <f>"WENDY KUM CHIOU SZE"</f>
        <v>WENDY KUM CHIOU SZE</v>
      </c>
      <c r="AB39" s="61">
        <v>1</v>
      </c>
      <c r="AC39" s="48" t="str">
        <f>"E-INVOICE( AP DIRECT )"</f>
        <v>E-INVOICE( AP DIRECT )</v>
      </c>
      <c r="AD39" s="61">
        <f>IFERROR(AE39/AB39,0)</f>
        <v>3571.76</v>
      </c>
      <c r="AE39" s="40">
        <v>3571.76</v>
      </c>
      <c r="AF39" s="40" t="str">
        <f>"-"</f>
        <v>-</v>
      </c>
      <c r="AG39" s="82">
        <v>3571.76</v>
      </c>
      <c r="AH39" s="65" t="s">
        <v>93</v>
      </c>
      <c r="AI39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39" s="62" t="s">
        <v>78</v>
      </c>
      <c r="AK39" s="5" t="s">
        <v>94</v>
      </c>
      <c r="AL39" s="4" t="str">
        <f>"MS7NQ-01782GLP"</f>
        <v>MS7NQ-01782GLP</v>
      </c>
      <c r="AM39" s="4" t="str">
        <f>"MS SQL SERVER STANDARD CORE 2022 SLNG 2L"</f>
        <v>MS SQL SERVER STANDARD CORE 2022 SLNG 2L</v>
      </c>
      <c r="AN39" s="63" t="str">
        <f>"-"</f>
        <v>-</v>
      </c>
      <c r="AO39" s="4" t="str">
        <f>"-"</f>
        <v>-</v>
      </c>
      <c r="AP39" s="21" t="str">
        <f>"-"</f>
        <v>-</v>
      </c>
      <c r="AQ39" s="21" t="s">
        <v>697</v>
      </c>
    </row>
    <row r="40" spans="1:49">
      <c r="A40" s="1" t="s">
        <v>184</v>
      </c>
      <c r="B40" s="1" t="str">
        <f t="shared" si="0"/>
        <v>Show</v>
      </c>
      <c r="C40" s="4" t="s">
        <v>48</v>
      </c>
      <c r="E40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40" s="21">
        <f>MONTH(N40)</f>
        <v>6</v>
      </c>
      <c r="L40" s="21">
        <f>YEAR(N40)</f>
        <v>2024</v>
      </c>
      <c r="M40" s="21">
        <v>33035511</v>
      </c>
      <c r="N40" s="41">
        <v>45450</v>
      </c>
      <c r="O40" s="21" t="str">
        <f>"S7138270"</f>
        <v>S7138270</v>
      </c>
      <c r="P40" s="4" t="str">
        <f>"45018483"</f>
        <v>45018483</v>
      </c>
      <c r="Q40" s="4" t="s">
        <v>78</v>
      </c>
      <c r="R40" s="4" t="str">
        <f>"CI1305-SGD"</f>
        <v>CI1305-SGD</v>
      </c>
      <c r="S40" s="4" t="str">
        <f>"NATIONAL HEALTHCARE GROUP PHARMACY"</f>
        <v>NATIONAL HEALTHCARE GROUP PHARMACY</v>
      </c>
      <c r="T40" s="3" t="str">
        <f>"4570725405"</f>
        <v>4570725405</v>
      </c>
      <c r="U40" s="70" t="str">
        <f>"950663"</f>
        <v>950663</v>
      </c>
      <c r="V40" s="47">
        <v>45450</v>
      </c>
      <c r="W40" s="47">
        <v>45450</v>
      </c>
      <c r="X40" s="48">
        <f>SUM(N40-V40)</f>
        <v>0</v>
      </c>
      <c r="Y40" s="48" t="str">
        <f>"MS7NQ-01782GLP"</f>
        <v>MS7NQ-01782GLP</v>
      </c>
      <c r="Z40" s="4" t="str">
        <f>"MS SQL SERVER STANDARD CORE 2022 SLNG 2L"</f>
        <v>MS SQL SERVER STANDARD CORE 2022 SLNG 2L</v>
      </c>
      <c r="AA40" s="4" t="str">
        <f>"WENDY KUM CHIOU SZE"</f>
        <v>WENDY KUM CHIOU SZE</v>
      </c>
      <c r="AB40" s="61">
        <v>1</v>
      </c>
      <c r="AC40" s="48" t="str">
        <f>"E-INVOICE( AP DIRECT )"</f>
        <v>E-INVOICE( AP DIRECT )</v>
      </c>
      <c r="AD40" s="61">
        <f>IFERROR(AE40/AB40,0)</f>
        <v>3571.76</v>
      </c>
      <c r="AE40" s="40">
        <v>3571.76</v>
      </c>
      <c r="AF40" s="40" t="str">
        <f>"-"</f>
        <v>-</v>
      </c>
      <c r="AG40" s="82">
        <v>3571.76</v>
      </c>
      <c r="AH40" s="65" t="s">
        <v>93</v>
      </c>
      <c r="AI40" s="51" t="str">
        <f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J40" s="62" t="s">
        <v>78</v>
      </c>
      <c r="AK40" s="5" t="s">
        <v>94</v>
      </c>
      <c r="AL40" s="4" t="str">
        <f>"MS7NQ-01782GLP"</f>
        <v>MS7NQ-01782GLP</v>
      </c>
      <c r="AM40" s="4" t="str">
        <f>"MS SQL SERVER STANDARD CORE 2022 SLNG 2L"</f>
        <v>MS SQL SERVER STANDARD CORE 2022 SLNG 2L</v>
      </c>
      <c r="AN40" s="63" t="str">
        <f>"-"</f>
        <v>-</v>
      </c>
      <c r="AO40" s="4" t="str">
        <f>"-"</f>
        <v>-</v>
      </c>
      <c r="AP40" s="21" t="str">
        <f>"-"</f>
        <v>-</v>
      </c>
      <c r="AQ40" s="21" t="s">
        <v>697</v>
      </c>
    </row>
    <row r="41" spans="1:49">
      <c r="A41" s="1" t="s">
        <v>184</v>
      </c>
      <c r="B41" s="1" t="str">
        <f t="shared" si="0"/>
        <v>Show</v>
      </c>
      <c r="C41" s="4" t="s">
        <v>48</v>
      </c>
      <c r="E41" s="12" t="str">
        <f>"""UICACS"","""",""SQL="",""2=DOCNUM"",""33035574"",""14=CUSTREF"",""4550019130"",""14=U_CUSTREF"",""4550019130"",""15=DOCDATE"",""13/6/2024"",""15=TAXDATE"",""13/6/2024"",""14=CARDCODE"",""CN0026-SGD"",""14=CARDNAME"",""NATIONAL HEALTHCARE GROUP PTE LTD"",""14=ITEMCODE"",""MS7JQ-00355GLP"",""1"&amp;"4=ITEMNAME"",""MS SQLSVRENTCORE SNGL SA MVL 2LIC CORELIC"",""10=QUANTITY"",""4.000000"",""14=U_PONO"",""950778"",""15=U_PODATE"",""13/6/2024"",""10=U_TLINTCOS"",""0.000000"",""2=SLPCODE"",""132"",""14=SLPNAME"",""E0001-CS"",""14=MEMO"",""WENDY KUM CHIOU SZE"",""14=CONTACTNAME"",""E-INVOIC"&amp;"E(AP DIRECT)"",""10=LINETOTAL"",""37571.440000"",""14=U_ENR"","""",""14=U_MSENR"",""S7138270"",""14=U_MSPCN"",""45018483"",""14=ADDRESS2"",""ONG SEONG CHEW_x000D_NATIONAL HEALTHCARE GROUP PTE LTD 3 FUSIONOPOLIS LINK, #03-08, NEXUS@ONE-NORTH, SINGAPORE 138543_x000D_ONG SEONG CHEW_x000D_TEL: 82"&amp;"804708_x000D_FAX: _x000D_EMAIL: ong.seong.chew@synapxe.sg"""</f>
        <v>"UICACS","","SQL=","2=DOCNUM","33035574","14=CUSTREF","4550019130","14=U_CUSTREF","4550019130","15=DOCDATE","13/6/2024","15=TAXDATE","13/6/2024","14=CARDCODE","CN0026-SGD","14=CARDNAME","NATIONAL HEALTHCARE GROUP PTE LTD","14=ITEMCODE","MS7JQ-00355GLP","14=ITEMNAME","MS SQLSVRENTCORE SNGL SA MVL 2LIC CORELIC","10=QUANTITY","4.000000","14=U_PONO","950778","15=U_PODATE","13/6/2024","10=U_TLINTCOS","0.000000","2=SLPCODE","132","14=SLPNAME","E0001-CS","14=MEMO","WENDY KUM CHIOU SZE","14=CONTACTNAME","E-INVOICE(AP DIRECT)","10=LINETOTAL","37571.440000","14=U_ENR","","14=U_MSENR","S7138270","14=U_MSPCN","45018483","14=ADDRESS2","ONG SEONG CHEW_x000D_NATIONAL HEALTHCARE GROUP PTE LTD 3 FUSIONOPOLIS LINK, #03-08, NEXUS@ONE-NORTH, SINGAPORE 138543_x000D_ONG SEONG CHEW_x000D_TEL: 82804708_x000D_FAX: _x000D_EMAIL: ong.seong.chew@synapxe.sg"</v>
      </c>
      <c r="K41" s="21">
        <f>MONTH(N41)</f>
        <v>6</v>
      </c>
      <c r="L41" s="21">
        <f>YEAR(N41)</f>
        <v>2024</v>
      </c>
      <c r="M41" s="21">
        <v>33035574</v>
      </c>
      <c r="N41" s="41">
        <v>45456</v>
      </c>
      <c r="O41" s="21" t="str">
        <f>"S7138270"</f>
        <v>S7138270</v>
      </c>
      <c r="P41" s="4" t="str">
        <f>"45018483"</f>
        <v>45018483</v>
      </c>
      <c r="Q41" s="4" t="s">
        <v>78</v>
      </c>
      <c r="R41" s="4" t="str">
        <f>"CN0026-SGD"</f>
        <v>CN0026-SGD</v>
      </c>
      <c r="S41" s="4" t="str">
        <f>"NATIONAL HEALTHCARE GROUP PTE LTD"</f>
        <v>NATIONAL HEALTHCARE GROUP PTE LTD</v>
      </c>
      <c r="T41" s="3" t="str">
        <f>"4550019130"</f>
        <v>4550019130</v>
      </c>
      <c r="U41" s="70" t="str">
        <f>"950778"</f>
        <v>950778</v>
      </c>
      <c r="V41" s="47">
        <v>45456</v>
      </c>
      <c r="W41" s="47">
        <v>45456</v>
      </c>
      <c r="X41" s="48">
        <f>SUM(N41-V41)</f>
        <v>0</v>
      </c>
      <c r="Y41" s="48" t="str">
        <f>"MS7JQ-00355GLP"</f>
        <v>MS7JQ-00355GLP</v>
      </c>
      <c r="Z41" s="4" t="str">
        <f>"MS SQLSVRENTCORE SNGL SA MVL 2LIC CORELIC"</f>
        <v>MS SQLSVRENTCORE SNGL SA MVL 2LIC CORELIC</v>
      </c>
      <c r="AA41" s="4" t="str">
        <f>"WENDY KUM CHIOU SZE"</f>
        <v>WENDY KUM CHIOU SZE</v>
      </c>
      <c r="AB41" s="61">
        <v>4</v>
      </c>
      <c r="AC41" s="48" t="str">
        <f>"E-INVOICE(AP DIRECT)"</f>
        <v>E-INVOICE(AP DIRECT)</v>
      </c>
      <c r="AD41" s="61">
        <f>IFERROR(AE41/AB41,0)</f>
        <v>9392.86</v>
      </c>
      <c r="AE41" s="40">
        <v>37571.440000000002</v>
      </c>
      <c r="AF41" s="40" t="str">
        <f>"-"</f>
        <v>-</v>
      </c>
      <c r="AG41" s="82">
        <v>37571.440000000002</v>
      </c>
      <c r="AH41" s="65" t="s">
        <v>93</v>
      </c>
      <c r="AI41" s="51" t="str">
        <f>"ONG SEONG CHEW_x000D_NATIONAL HEALTHCARE GROUP PTE LTD 3 FUSIONOPOLIS LINK, #03-08, NEXUS@ONE-NORTH, SINGAPORE 138543_x000D_ONG SEONG CHEW_x000D_TEL: 82804708_x000D_FAX: _x000D_EMAIL: ong.seong.chew@synapxe.sg"</f>
        <v>ONG SEONG CHEW_x000D_NATIONAL HEALTHCARE GROUP PTE LTD 3 FUSIONOPOLIS LINK, #03-08, NEXUS@ONE-NORTH, SINGAPORE 138543_x000D_ONG SEONG CHEW_x000D_TEL: 82804708_x000D_FAX: _x000D_EMAIL: ong.seong.chew@synapxe.sg</v>
      </c>
      <c r="AJ41" s="62" t="s">
        <v>78</v>
      </c>
      <c r="AK41" s="5" t="s">
        <v>94</v>
      </c>
      <c r="AL41" s="4" t="str">
        <f>"MS7JQ-00355GLP"</f>
        <v>MS7JQ-00355GLP</v>
      </c>
      <c r="AM41" s="4" t="str">
        <f>"MS SQLSVRENTCORE SNGL SA MVL 2LIC CORELIC"</f>
        <v>MS SQLSVRENTCORE SNGL SA MVL 2LIC CORELIC</v>
      </c>
      <c r="AN41" s="63" t="s">
        <v>692</v>
      </c>
      <c r="AO41" s="4" t="s">
        <v>693</v>
      </c>
      <c r="AP41" s="21" t="s">
        <v>694</v>
      </c>
      <c r="AQ41" s="21" t="s">
        <v>698</v>
      </c>
    </row>
    <row r="42" spans="1:49">
      <c r="A42" s="1" t="s">
        <v>184</v>
      </c>
      <c r="B42" s="1" t="str">
        <f t="shared" si="0"/>
        <v>Show</v>
      </c>
      <c r="C42" s="4" t="s">
        <v>48</v>
      </c>
      <c r="E42" s="12" t="str">
        <f>"""UICACS"","""",""SQL="",""2=DOCNUM"",""33035574"",""14=CUSTREF"",""4550019130"",""14=U_CUSTREF"",""4550019130"",""15=DOCDATE"",""13/6/2024"",""15=TAXDATE"",""13/6/2024"",""14=CARDCODE"",""CN0026-SGD"",""14=CARDNAME"",""NATIONAL HEALTHCARE GROUP PTE LTD"",""14=ITEMCODE"",""MS3VU-00044GLP"",""1"&amp;"4=ITEMNAME"",""MS MSDNPLTFRMS ALNG SA MVL"",""10=QUANTITY"",""1.000000"",""14=U_PONO"",""950778"",""15=U_PODATE"",""13/6/2024"",""10=U_TLINTCOS"",""0.000000"",""2=SLPCODE"",""132"",""14=SLPNAME"",""E0001-CS"",""14=MEMO"",""WENDY KUM CHIOU SZE"",""14=CONTACTNAME"",""E-INVOICE(AP DIRECT)"","""&amp;"10=LINETOTAL"",""2992.830000"",""14=U_ENR"","""",""14=U_MSENR"",""S7138270"",""14=U_MSPCN"",""45018483"",""14=ADDRESS2"",""ONG SEONG CHEW_x000D_NATIONAL HEALTHCARE GROUP PTE LTD 3 FUSIONOPOLIS LINK, #03-08, NEXUS@ONE-NORTH, SINGAPORE 138543_x000D_ONG SEONG CHEW_x000D_TEL: 82804708_x000D_FAX: _x000D_EMA"&amp;"IL: ong.seong.chew@synapxe.sg"""</f>
        <v>"UICACS","","SQL=","2=DOCNUM","33035574","14=CUSTREF","4550019130","14=U_CUSTREF","4550019130","15=DOCDATE","13/6/2024","15=TAXDATE","13/6/2024","14=CARDCODE","CN0026-SGD","14=CARDNAME","NATIONAL HEALTHCARE GROUP PTE LTD","14=ITEMCODE","MS3VU-00044GLP","14=ITEMNAME","MS MSDNPLTFRMS ALNG SA MVL","10=QUANTITY","1.000000","14=U_PONO","950778","15=U_PODATE","13/6/2024","10=U_TLINTCOS","0.000000","2=SLPCODE","132","14=SLPNAME","E0001-CS","14=MEMO","WENDY KUM CHIOU SZE","14=CONTACTNAME","E-INVOICE(AP DIRECT)","10=LINETOTAL","2992.830000","14=U_ENR","","14=U_MSENR","S7138270","14=U_MSPCN","45018483","14=ADDRESS2","ONG SEONG CHEW_x000D_NATIONAL HEALTHCARE GROUP PTE LTD 3 FUSIONOPOLIS LINK, #03-08, NEXUS@ONE-NORTH, SINGAPORE 138543_x000D_ONG SEONG CHEW_x000D_TEL: 82804708_x000D_FAX: _x000D_EMAIL: ong.seong.chew@synapxe.sg"</v>
      </c>
      <c r="K42" s="21">
        <f>MONTH(N42)</f>
        <v>6</v>
      </c>
      <c r="L42" s="21">
        <f>YEAR(N42)</f>
        <v>2024</v>
      </c>
      <c r="M42" s="21">
        <v>33035574</v>
      </c>
      <c r="N42" s="41">
        <v>45456</v>
      </c>
      <c r="O42" s="21" t="str">
        <f>"S7138270"</f>
        <v>S7138270</v>
      </c>
      <c r="P42" s="4" t="str">
        <f>"45018483"</f>
        <v>45018483</v>
      </c>
      <c r="Q42" s="4" t="s">
        <v>78</v>
      </c>
      <c r="R42" s="4" t="str">
        <f>"CN0026-SGD"</f>
        <v>CN0026-SGD</v>
      </c>
      <c r="S42" s="4" t="str">
        <f>"NATIONAL HEALTHCARE GROUP PTE LTD"</f>
        <v>NATIONAL HEALTHCARE GROUP PTE LTD</v>
      </c>
      <c r="T42" s="3" t="str">
        <f>"4550019130"</f>
        <v>4550019130</v>
      </c>
      <c r="U42" s="70" t="str">
        <f>"950778"</f>
        <v>950778</v>
      </c>
      <c r="V42" s="47">
        <v>45456</v>
      </c>
      <c r="W42" s="47">
        <v>45456</v>
      </c>
      <c r="X42" s="48">
        <f>SUM(N42-V42)</f>
        <v>0</v>
      </c>
      <c r="Y42" s="48" t="str">
        <f>"MS3VU-00044GLP"</f>
        <v>MS3VU-00044GLP</v>
      </c>
      <c r="Z42" s="4" t="str">
        <f>"MS MSDNPLTFRMS ALNG SA MVL"</f>
        <v>MS MSDNPLTFRMS ALNG SA MVL</v>
      </c>
      <c r="AA42" s="4" t="str">
        <f>"WENDY KUM CHIOU SZE"</f>
        <v>WENDY KUM CHIOU SZE</v>
      </c>
      <c r="AB42" s="61">
        <v>1</v>
      </c>
      <c r="AC42" s="48" t="str">
        <f>"E-INVOICE(AP DIRECT)"</f>
        <v>E-INVOICE(AP DIRECT)</v>
      </c>
      <c r="AD42" s="61">
        <f>IFERROR(AE42/AB42,0)</f>
        <v>2992.83</v>
      </c>
      <c r="AE42" s="40">
        <v>2992.83</v>
      </c>
      <c r="AF42" s="40" t="str">
        <f>"-"</f>
        <v>-</v>
      </c>
      <c r="AG42" s="82">
        <v>2992.83</v>
      </c>
      <c r="AH42" s="65" t="s">
        <v>93</v>
      </c>
      <c r="AI42" s="51" t="str">
        <f>"ONG SEONG CHEW_x000D_NATIONAL HEALTHCARE GROUP PTE LTD 3 FUSIONOPOLIS LINK, #03-08, NEXUS@ONE-NORTH, SINGAPORE 138543_x000D_ONG SEONG CHEW_x000D_TEL: 82804708_x000D_FAX: _x000D_EMAIL: ong.seong.chew@synapxe.sg"</f>
        <v>ONG SEONG CHEW_x000D_NATIONAL HEALTHCARE GROUP PTE LTD 3 FUSIONOPOLIS LINK, #03-08, NEXUS@ONE-NORTH, SINGAPORE 138543_x000D_ONG SEONG CHEW_x000D_TEL: 82804708_x000D_FAX: _x000D_EMAIL: ong.seong.chew@synapxe.sg</v>
      </c>
      <c r="AJ42" s="62" t="s">
        <v>78</v>
      </c>
      <c r="AK42" s="5" t="s">
        <v>94</v>
      </c>
      <c r="AL42" s="4" t="str">
        <f>"MS3VU-00044GLP"</f>
        <v>MS3VU-00044GLP</v>
      </c>
      <c r="AM42" s="4" t="str">
        <f>"MS MSDNPLTFRMS ALNG SA MVL"</f>
        <v>MS MSDNPLTFRMS ALNG SA MVL</v>
      </c>
      <c r="AN42" s="63" t="s">
        <v>692</v>
      </c>
      <c r="AO42" s="4" t="s">
        <v>693</v>
      </c>
      <c r="AP42" s="21" t="s">
        <v>694</v>
      </c>
      <c r="AQ42" s="21" t="s">
        <v>698</v>
      </c>
    </row>
    <row r="43" spans="1:49" hidden="1">
      <c r="B43" s="1" t="str">
        <f>IF(K43="","Hide","Show")</f>
        <v>Hide</v>
      </c>
      <c r="C43" s="4" t="s">
        <v>49</v>
      </c>
      <c r="E43" s="12" t="str">
        <f>""</f>
        <v/>
      </c>
      <c r="K43" s="21" t="str">
        <f>""</f>
        <v/>
      </c>
      <c r="L43" s="41" t="str">
        <f>""</f>
        <v/>
      </c>
      <c r="M43" s="5"/>
      <c r="N43" s="41"/>
      <c r="O43" s="4" t="str">
        <f>""</f>
        <v/>
      </c>
      <c r="P43" s="4"/>
      <c r="Q43" s="4" t="str">
        <f>""</f>
        <v/>
      </c>
      <c r="R43" s="4" t="str">
        <f>""</f>
        <v/>
      </c>
      <c r="S43" s="4" t="str">
        <f>""</f>
        <v/>
      </c>
      <c r="T43" s="3" t="str">
        <f>""</f>
        <v/>
      </c>
      <c r="V43" s="3" t="s">
        <v>78</v>
      </c>
      <c r="W43" s="5"/>
      <c r="Y43" s="5" t="str">
        <f>""</f>
        <v/>
      </c>
      <c r="Z43" s="4" t="str">
        <f>""</f>
        <v/>
      </c>
      <c r="AA43" s="4" t="str">
        <f>""</f>
        <v/>
      </c>
      <c r="AB43" s="4" t="str">
        <f>""</f>
        <v/>
      </c>
      <c r="AC43" s="19" t="str">
        <f>""</f>
        <v/>
      </c>
      <c r="AD43" s="4">
        <f>IFERROR(AE43/AB43,0)</f>
        <v>0</v>
      </c>
      <c r="AE43" s="40" t="str">
        <f>""</f>
        <v/>
      </c>
      <c r="AF43" s="40"/>
      <c r="AG43" s="83"/>
      <c r="AH43" s="40"/>
      <c r="AI43" s="17" t="str">
        <f>""</f>
        <v/>
      </c>
      <c r="AJ43" s="17" t="str">
        <f>""</f>
        <v/>
      </c>
      <c r="AK43" s="5" t="str">
        <f>""</f>
        <v/>
      </c>
    </row>
    <row r="44" spans="1:49" hidden="1">
      <c r="B44" s="1" t="str">
        <f>IF(K44="","Hide","Show")</f>
        <v>Hide</v>
      </c>
      <c r="C44" s="4" t="s">
        <v>50</v>
      </c>
      <c r="E44" s="12" t="str">
        <f>""</f>
        <v/>
      </c>
      <c r="K44" s="21" t="str">
        <f>""</f>
        <v/>
      </c>
      <c r="L44" s="41" t="str">
        <f>""</f>
        <v/>
      </c>
      <c r="M44" s="5"/>
      <c r="N44" s="41"/>
      <c r="O44" s="4" t="str">
        <f>""</f>
        <v/>
      </c>
      <c r="P44" s="4"/>
      <c r="Q44" s="4" t="str">
        <f>""</f>
        <v/>
      </c>
      <c r="R44" s="4" t="str">
        <f>""</f>
        <v/>
      </c>
      <c r="S44" s="4" t="str">
        <f>""</f>
        <v/>
      </c>
      <c r="T44" s="3" t="str">
        <f>""</f>
        <v/>
      </c>
      <c r="V44" s="3" t="s">
        <v>78</v>
      </c>
      <c r="W44" s="5"/>
      <c r="Y44" s="5" t="str">
        <f>""</f>
        <v/>
      </c>
      <c r="Z44" s="4" t="str">
        <f>""</f>
        <v/>
      </c>
      <c r="AA44" s="4" t="str">
        <f>""</f>
        <v/>
      </c>
      <c r="AB44" s="4" t="str">
        <f>""</f>
        <v/>
      </c>
      <c r="AC44" s="19" t="str">
        <f>""</f>
        <v/>
      </c>
      <c r="AD44" s="4">
        <f>IFERROR(AE44/AB44,0)</f>
        <v>0</v>
      </c>
      <c r="AE44" s="40" t="str">
        <f>""</f>
        <v/>
      </c>
      <c r="AF44" s="40"/>
      <c r="AG44" s="83"/>
      <c r="AH44" s="40"/>
      <c r="AI44" s="17"/>
      <c r="AJ44" s="17" t="str">
        <f>""</f>
        <v/>
      </c>
      <c r="AK44" s="5" t="str">
        <f>""</f>
        <v/>
      </c>
    </row>
    <row r="45" spans="1:49">
      <c r="AE45" s="40"/>
      <c r="AF45" s="40"/>
      <c r="AG45" s="83"/>
      <c r="AH45" s="40"/>
      <c r="AK45" s="5"/>
    </row>
    <row r="46" spans="1:49">
      <c r="AU46" s="15"/>
    </row>
    <row r="47" spans="1:49">
      <c r="AV47" s="15"/>
    </row>
    <row r="48" spans="1:49">
      <c r="AW48" s="15"/>
    </row>
    <row r="49" spans="50:54">
      <c r="AX49" s="15"/>
    </row>
    <row r="50" spans="50:54">
      <c r="AY50" s="15"/>
    </row>
    <row r="51" spans="50:54">
      <c r="AZ51" s="15"/>
    </row>
    <row r="52" spans="50:54">
      <c r="BA52" s="15"/>
    </row>
    <row r="53" spans="50:54">
      <c r="BB53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4" t="s">
        <v>95</v>
      </c>
      <c r="C6" s="64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438</v>
      </c>
    </row>
    <row r="4" spans="1:5">
      <c r="A4" s="67" t="s">
        <v>0</v>
      </c>
      <c r="B4" s="67" t="s">
        <v>6</v>
      </c>
      <c r="C4" s="67" t="s">
        <v>439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438</v>
      </c>
    </row>
    <row r="4" spans="1:5">
      <c r="A4" s="67" t="s">
        <v>0</v>
      </c>
      <c r="B4" s="67" t="s">
        <v>6</v>
      </c>
      <c r="C4" s="67" t="s">
        <v>439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383</v>
      </c>
      <c r="V24" s="67" t="s">
        <v>135</v>
      </c>
      <c r="W24" s="67" t="s">
        <v>136</v>
      </c>
      <c r="X24" s="67" t="s">
        <v>384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385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386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387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383</v>
      </c>
      <c r="V24" s="67" t="s">
        <v>135</v>
      </c>
      <c r="W24" s="67" t="s">
        <v>136</v>
      </c>
      <c r="X24" s="67" t="s">
        <v>384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385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386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387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8625-28FE-4B6D-8EE5-ED90EF669082}">
  <dimension ref="A1:E15"/>
  <sheetViews>
    <sheetView workbookViewId="0"/>
  </sheetViews>
  <sheetFormatPr defaultRowHeight="15"/>
  <sheetData>
    <row r="1" spans="1:5">
      <c r="A1" s="67" t="s">
        <v>186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438</v>
      </c>
    </row>
    <row r="4" spans="1:5">
      <c r="A4" s="67" t="s">
        <v>0</v>
      </c>
      <c r="B4" s="67" t="s">
        <v>6</v>
      </c>
      <c r="C4" s="67" t="s">
        <v>439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04B4-AA9B-473D-BF6F-98D70337D320}">
  <dimension ref="A1:AT46"/>
  <sheetViews>
    <sheetView workbookViewId="0"/>
  </sheetViews>
  <sheetFormatPr defaultRowHeight="15"/>
  <sheetData>
    <row r="1" spans="1:46">
      <c r="A1" s="67" t="s">
        <v>382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383</v>
      </c>
      <c r="V24" s="67" t="s">
        <v>135</v>
      </c>
      <c r="W24" s="67" t="s">
        <v>136</v>
      </c>
      <c r="X24" s="67" t="s">
        <v>384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385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A25" s="67" t="s">
        <v>184</v>
      </c>
      <c r="B25" s="67" t="s">
        <v>149</v>
      </c>
      <c r="C25" s="67" t="s">
        <v>48</v>
      </c>
      <c r="E25" s="67" t="s">
        <v>440</v>
      </c>
      <c r="K25" s="67" t="s">
        <v>188</v>
      </c>
      <c r="L25" s="67" t="s">
        <v>189</v>
      </c>
      <c r="M25" s="67" t="s">
        <v>151</v>
      </c>
      <c r="N25" s="67" t="s">
        <v>152</v>
      </c>
      <c r="O25" s="67" t="s">
        <v>153</v>
      </c>
      <c r="P25" s="67" t="s">
        <v>190</v>
      </c>
      <c r="Q25" s="67" t="s">
        <v>78</v>
      </c>
      <c r="R25" s="67" t="s">
        <v>154</v>
      </c>
      <c r="S25" s="67" t="s">
        <v>155</v>
      </c>
      <c r="T25" s="67" t="s">
        <v>157</v>
      </c>
      <c r="U25" s="67" t="s">
        <v>165</v>
      </c>
      <c r="V25" s="67" t="s">
        <v>191</v>
      </c>
      <c r="W25" s="67" t="s">
        <v>192</v>
      </c>
      <c r="X25" s="67" t="s">
        <v>389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386</v>
      </c>
      <c r="AE25" s="67" t="s">
        <v>162</v>
      </c>
      <c r="AF25" s="67" t="s">
        <v>193</v>
      </c>
      <c r="AG25" s="67" t="s">
        <v>162</v>
      </c>
      <c r="AH25" s="67" t="s">
        <v>93</v>
      </c>
      <c r="AI25" s="67" t="s">
        <v>163</v>
      </c>
      <c r="AJ25" s="67" t="s">
        <v>78</v>
      </c>
      <c r="AK25" s="67" t="s">
        <v>94</v>
      </c>
      <c r="AL25" s="67" t="s">
        <v>156</v>
      </c>
      <c r="AM25" s="67" t="s">
        <v>158</v>
      </c>
      <c r="AN25" s="67" t="s">
        <v>194</v>
      </c>
      <c r="AO25" s="67" t="s">
        <v>195</v>
      </c>
      <c r="AP25" s="67" t="s">
        <v>196</v>
      </c>
      <c r="AQ25" s="67" t="s">
        <v>197</v>
      </c>
    </row>
    <row r="26" spans="1:43">
      <c r="A26" s="67" t="s">
        <v>184</v>
      </c>
      <c r="B26" s="67" t="s">
        <v>166</v>
      </c>
      <c r="C26" s="67" t="s">
        <v>48</v>
      </c>
      <c r="E26" s="67" t="s">
        <v>440</v>
      </c>
      <c r="K26" s="67" t="s">
        <v>198</v>
      </c>
      <c r="L26" s="67" t="s">
        <v>199</v>
      </c>
      <c r="M26" s="67" t="s">
        <v>168</v>
      </c>
      <c r="N26" s="67" t="s">
        <v>169</v>
      </c>
      <c r="O26" s="67" t="s">
        <v>170</v>
      </c>
      <c r="P26" s="67" t="s">
        <v>200</v>
      </c>
      <c r="Q26" s="67" t="s">
        <v>78</v>
      </c>
      <c r="R26" s="67" t="s">
        <v>171</v>
      </c>
      <c r="S26" s="67" t="s">
        <v>172</v>
      </c>
      <c r="T26" s="67" t="s">
        <v>174</v>
      </c>
      <c r="U26" s="67" t="s">
        <v>181</v>
      </c>
      <c r="V26" s="67" t="s">
        <v>201</v>
      </c>
      <c r="W26" s="67" t="s">
        <v>202</v>
      </c>
      <c r="X26" s="67" t="s">
        <v>390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387</v>
      </c>
      <c r="AE26" s="67" t="s">
        <v>179</v>
      </c>
      <c r="AF26" s="67" t="s">
        <v>203</v>
      </c>
      <c r="AG26" s="67" t="s">
        <v>179</v>
      </c>
      <c r="AH26" s="67" t="s">
        <v>93</v>
      </c>
      <c r="AI26" s="67" t="s">
        <v>204</v>
      </c>
      <c r="AJ26" s="67" t="s">
        <v>78</v>
      </c>
      <c r="AK26" s="67" t="s">
        <v>94</v>
      </c>
      <c r="AL26" s="67" t="s">
        <v>173</v>
      </c>
      <c r="AM26" s="67" t="s">
        <v>175</v>
      </c>
      <c r="AN26" s="67" t="s">
        <v>205</v>
      </c>
      <c r="AO26" s="67" t="s">
        <v>206</v>
      </c>
      <c r="AP26" s="67" t="s">
        <v>207</v>
      </c>
      <c r="AQ26" s="67" t="s">
        <v>208</v>
      </c>
    </row>
    <row r="27" spans="1:43">
      <c r="A27" s="67" t="s">
        <v>184</v>
      </c>
      <c r="B27" s="67" t="s">
        <v>209</v>
      </c>
      <c r="C27" s="67" t="s">
        <v>48</v>
      </c>
      <c r="E27" s="67" t="s">
        <v>440</v>
      </c>
      <c r="K27" s="67" t="s">
        <v>210</v>
      </c>
      <c r="L27" s="67" t="s">
        <v>211</v>
      </c>
      <c r="M27" s="67" t="s">
        <v>212</v>
      </c>
      <c r="N27" s="67" t="s">
        <v>213</v>
      </c>
      <c r="O27" s="67" t="s">
        <v>214</v>
      </c>
      <c r="P27" s="67" t="s">
        <v>215</v>
      </c>
      <c r="Q27" s="67" t="s">
        <v>78</v>
      </c>
      <c r="R27" s="67" t="s">
        <v>216</v>
      </c>
      <c r="S27" s="67" t="s">
        <v>217</v>
      </c>
      <c r="T27" s="67" t="s">
        <v>218</v>
      </c>
      <c r="U27" s="67" t="s">
        <v>391</v>
      </c>
      <c r="V27" s="67" t="s">
        <v>219</v>
      </c>
      <c r="W27" s="67" t="s">
        <v>220</v>
      </c>
      <c r="X27" s="67" t="s">
        <v>392</v>
      </c>
      <c r="Y27" s="67" t="s">
        <v>221</v>
      </c>
      <c r="Z27" s="67" t="s">
        <v>222</v>
      </c>
      <c r="AA27" s="67" t="s">
        <v>223</v>
      </c>
      <c r="AB27" s="67" t="s">
        <v>224</v>
      </c>
      <c r="AC27" s="67" t="s">
        <v>225</v>
      </c>
      <c r="AD27" s="67" t="s">
        <v>393</v>
      </c>
      <c r="AE27" s="67" t="s">
        <v>226</v>
      </c>
      <c r="AF27" s="67" t="s">
        <v>227</v>
      </c>
      <c r="AG27" s="67" t="s">
        <v>226</v>
      </c>
      <c r="AH27" s="67" t="s">
        <v>93</v>
      </c>
      <c r="AI27" s="67" t="s">
        <v>228</v>
      </c>
      <c r="AJ27" s="67" t="s">
        <v>78</v>
      </c>
      <c r="AK27" s="67" t="s">
        <v>94</v>
      </c>
      <c r="AL27" s="67" t="s">
        <v>221</v>
      </c>
      <c r="AM27" s="67" t="s">
        <v>222</v>
      </c>
      <c r="AN27" s="67" t="s">
        <v>229</v>
      </c>
      <c r="AO27" s="67" t="s">
        <v>230</v>
      </c>
      <c r="AP27" s="67" t="s">
        <v>231</v>
      </c>
      <c r="AQ27" s="67" t="s">
        <v>232</v>
      </c>
    </row>
    <row r="28" spans="1:43">
      <c r="A28" s="67" t="s">
        <v>184</v>
      </c>
      <c r="B28" s="67" t="s">
        <v>233</v>
      </c>
      <c r="C28" s="67" t="s">
        <v>48</v>
      </c>
      <c r="E28" s="67" t="s">
        <v>440</v>
      </c>
      <c r="K28" s="67" t="s">
        <v>234</v>
      </c>
      <c r="L28" s="67" t="s">
        <v>235</v>
      </c>
      <c r="M28" s="67" t="s">
        <v>236</v>
      </c>
      <c r="N28" s="67" t="s">
        <v>237</v>
      </c>
      <c r="O28" s="67" t="s">
        <v>238</v>
      </c>
      <c r="P28" s="67" t="s">
        <v>239</v>
      </c>
      <c r="Q28" s="67" t="s">
        <v>78</v>
      </c>
      <c r="R28" s="67" t="s">
        <v>240</v>
      </c>
      <c r="S28" s="67" t="s">
        <v>241</v>
      </c>
      <c r="T28" s="67" t="s">
        <v>242</v>
      </c>
      <c r="U28" s="67" t="s">
        <v>394</v>
      </c>
      <c r="V28" s="67" t="s">
        <v>243</v>
      </c>
      <c r="W28" s="67" t="s">
        <v>244</v>
      </c>
      <c r="X28" s="67" t="s">
        <v>395</v>
      </c>
      <c r="Y28" s="67" t="s">
        <v>245</v>
      </c>
      <c r="Z28" s="67" t="s">
        <v>246</v>
      </c>
      <c r="AA28" s="67" t="s">
        <v>247</v>
      </c>
      <c r="AB28" s="67" t="s">
        <v>248</v>
      </c>
      <c r="AC28" s="67" t="s">
        <v>249</v>
      </c>
      <c r="AD28" s="67" t="s">
        <v>396</v>
      </c>
      <c r="AE28" s="67" t="s">
        <v>250</v>
      </c>
      <c r="AF28" s="67" t="s">
        <v>251</v>
      </c>
      <c r="AG28" s="67" t="s">
        <v>250</v>
      </c>
      <c r="AH28" s="67" t="s">
        <v>93</v>
      </c>
      <c r="AI28" s="67" t="s">
        <v>252</v>
      </c>
      <c r="AJ28" s="67" t="s">
        <v>78</v>
      </c>
      <c r="AK28" s="67" t="s">
        <v>94</v>
      </c>
      <c r="AL28" s="67" t="s">
        <v>245</v>
      </c>
      <c r="AM28" s="67" t="s">
        <v>246</v>
      </c>
      <c r="AN28" s="67" t="s">
        <v>253</v>
      </c>
      <c r="AO28" s="67" t="s">
        <v>254</v>
      </c>
      <c r="AP28" s="67" t="s">
        <v>255</v>
      </c>
      <c r="AQ28" s="67" t="s">
        <v>256</v>
      </c>
    </row>
    <row r="29" spans="1:43">
      <c r="A29" s="67" t="s">
        <v>184</v>
      </c>
      <c r="B29" s="67" t="s">
        <v>257</v>
      </c>
      <c r="C29" s="67" t="s">
        <v>48</v>
      </c>
      <c r="E29" s="67" t="s">
        <v>441</v>
      </c>
      <c r="K29" s="67" t="s">
        <v>258</v>
      </c>
      <c r="L29" s="67" t="s">
        <v>259</v>
      </c>
      <c r="M29" s="67" t="s">
        <v>260</v>
      </c>
      <c r="N29" s="67" t="s">
        <v>261</v>
      </c>
      <c r="O29" s="67" t="s">
        <v>262</v>
      </c>
      <c r="P29" s="67" t="s">
        <v>263</v>
      </c>
      <c r="Q29" s="67" t="s">
        <v>78</v>
      </c>
      <c r="R29" s="67" t="s">
        <v>264</v>
      </c>
      <c r="S29" s="67" t="s">
        <v>265</v>
      </c>
      <c r="T29" s="67" t="s">
        <v>266</v>
      </c>
      <c r="U29" s="67" t="s">
        <v>397</v>
      </c>
      <c r="V29" s="67" t="s">
        <v>267</v>
      </c>
      <c r="W29" s="67" t="s">
        <v>268</v>
      </c>
      <c r="X29" s="67" t="s">
        <v>398</v>
      </c>
      <c r="Y29" s="67" t="s">
        <v>269</v>
      </c>
      <c r="Z29" s="67" t="s">
        <v>270</v>
      </c>
      <c r="AA29" s="67" t="s">
        <v>271</v>
      </c>
      <c r="AB29" s="67" t="s">
        <v>272</v>
      </c>
      <c r="AC29" s="67" t="s">
        <v>273</v>
      </c>
      <c r="AD29" s="67" t="s">
        <v>399</v>
      </c>
      <c r="AE29" s="67" t="s">
        <v>274</v>
      </c>
      <c r="AF29" s="67" t="s">
        <v>275</v>
      </c>
      <c r="AG29" s="67" t="s">
        <v>274</v>
      </c>
      <c r="AH29" s="67" t="s">
        <v>93</v>
      </c>
      <c r="AI29" s="67" t="s">
        <v>276</v>
      </c>
      <c r="AJ29" s="67" t="s">
        <v>78</v>
      </c>
      <c r="AK29" s="67" t="s">
        <v>94</v>
      </c>
      <c r="AL29" s="67" t="s">
        <v>269</v>
      </c>
      <c r="AM29" s="67" t="s">
        <v>270</v>
      </c>
      <c r="AN29" s="67" t="s">
        <v>277</v>
      </c>
      <c r="AO29" s="67" t="s">
        <v>278</v>
      </c>
      <c r="AP29" s="67" t="s">
        <v>279</v>
      </c>
      <c r="AQ29" s="67" t="s">
        <v>280</v>
      </c>
    </row>
    <row r="30" spans="1:43">
      <c r="A30" s="67" t="s">
        <v>184</v>
      </c>
      <c r="B30" s="67" t="s">
        <v>281</v>
      </c>
      <c r="C30" s="67" t="s">
        <v>48</v>
      </c>
      <c r="E30" s="67" t="s">
        <v>441</v>
      </c>
      <c r="K30" s="67" t="s">
        <v>282</v>
      </c>
      <c r="L30" s="67" t="s">
        <v>283</v>
      </c>
      <c r="M30" s="67" t="s">
        <v>284</v>
      </c>
      <c r="N30" s="67" t="s">
        <v>285</v>
      </c>
      <c r="O30" s="67" t="s">
        <v>286</v>
      </c>
      <c r="P30" s="67" t="s">
        <v>287</v>
      </c>
      <c r="Q30" s="67" t="s">
        <v>78</v>
      </c>
      <c r="R30" s="67" t="s">
        <v>288</v>
      </c>
      <c r="S30" s="67" t="s">
        <v>289</v>
      </c>
      <c r="T30" s="67" t="s">
        <v>290</v>
      </c>
      <c r="U30" s="67" t="s">
        <v>400</v>
      </c>
      <c r="V30" s="67" t="s">
        <v>291</v>
      </c>
      <c r="W30" s="67" t="s">
        <v>292</v>
      </c>
      <c r="X30" s="67" t="s">
        <v>401</v>
      </c>
      <c r="Y30" s="67" t="s">
        <v>293</v>
      </c>
      <c r="Z30" s="67" t="s">
        <v>294</v>
      </c>
      <c r="AA30" s="67" t="s">
        <v>295</v>
      </c>
      <c r="AB30" s="67" t="s">
        <v>296</v>
      </c>
      <c r="AC30" s="67" t="s">
        <v>297</v>
      </c>
      <c r="AD30" s="67" t="s">
        <v>402</v>
      </c>
      <c r="AE30" s="67" t="s">
        <v>298</v>
      </c>
      <c r="AF30" s="67" t="s">
        <v>299</v>
      </c>
      <c r="AG30" s="67" t="s">
        <v>298</v>
      </c>
      <c r="AH30" s="67" t="s">
        <v>93</v>
      </c>
      <c r="AI30" s="67" t="s">
        <v>300</v>
      </c>
      <c r="AJ30" s="67" t="s">
        <v>78</v>
      </c>
      <c r="AK30" s="67" t="s">
        <v>94</v>
      </c>
      <c r="AL30" s="67" t="s">
        <v>293</v>
      </c>
      <c r="AM30" s="67" t="s">
        <v>294</v>
      </c>
      <c r="AN30" s="67" t="s">
        <v>301</v>
      </c>
      <c r="AO30" s="67" t="s">
        <v>302</v>
      </c>
      <c r="AP30" s="67" t="s">
        <v>303</v>
      </c>
      <c r="AQ30" s="67" t="s">
        <v>304</v>
      </c>
    </row>
    <row r="31" spans="1:43">
      <c r="A31" s="67" t="s">
        <v>184</v>
      </c>
      <c r="B31" s="67" t="s">
        <v>305</v>
      </c>
      <c r="C31" s="67" t="s">
        <v>48</v>
      </c>
      <c r="E31" s="67" t="s">
        <v>441</v>
      </c>
      <c r="K31" s="67" t="s">
        <v>306</v>
      </c>
      <c r="L31" s="67" t="s">
        <v>307</v>
      </c>
      <c r="M31" s="67" t="s">
        <v>308</v>
      </c>
      <c r="N31" s="67" t="s">
        <v>309</v>
      </c>
      <c r="O31" s="67" t="s">
        <v>310</v>
      </c>
      <c r="P31" s="67" t="s">
        <v>311</v>
      </c>
      <c r="Q31" s="67" t="s">
        <v>78</v>
      </c>
      <c r="R31" s="67" t="s">
        <v>312</v>
      </c>
      <c r="S31" s="67" t="s">
        <v>313</v>
      </c>
      <c r="T31" s="67" t="s">
        <v>314</v>
      </c>
      <c r="U31" s="67" t="s">
        <v>403</v>
      </c>
      <c r="V31" s="67" t="s">
        <v>315</v>
      </c>
      <c r="W31" s="67" t="s">
        <v>316</v>
      </c>
      <c r="X31" s="67" t="s">
        <v>404</v>
      </c>
      <c r="Y31" s="67" t="s">
        <v>317</v>
      </c>
      <c r="Z31" s="67" t="s">
        <v>318</v>
      </c>
      <c r="AA31" s="67" t="s">
        <v>319</v>
      </c>
      <c r="AB31" s="67" t="s">
        <v>320</v>
      </c>
      <c r="AC31" s="67" t="s">
        <v>321</v>
      </c>
      <c r="AD31" s="67" t="s">
        <v>405</v>
      </c>
      <c r="AE31" s="67" t="s">
        <v>322</v>
      </c>
      <c r="AF31" s="67" t="s">
        <v>323</v>
      </c>
      <c r="AG31" s="67" t="s">
        <v>322</v>
      </c>
      <c r="AH31" s="67" t="s">
        <v>93</v>
      </c>
      <c r="AI31" s="67" t="s">
        <v>324</v>
      </c>
      <c r="AJ31" s="67" t="s">
        <v>78</v>
      </c>
      <c r="AK31" s="67" t="s">
        <v>94</v>
      </c>
      <c r="AL31" s="67" t="s">
        <v>317</v>
      </c>
      <c r="AM31" s="67" t="s">
        <v>318</v>
      </c>
      <c r="AN31" s="67" t="s">
        <v>325</v>
      </c>
      <c r="AO31" s="67" t="s">
        <v>326</v>
      </c>
      <c r="AP31" s="67" t="s">
        <v>327</v>
      </c>
      <c r="AQ31" s="67" t="s">
        <v>328</v>
      </c>
    </row>
    <row r="32" spans="1:43">
      <c r="A32" s="67" t="s">
        <v>184</v>
      </c>
      <c r="B32" s="67" t="s">
        <v>329</v>
      </c>
      <c r="C32" s="67" t="s">
        <v>48</v>
      </c>
      <c r="E32" s="67" t="s">
        <v>441</v>
      </c>
      <c r="K32" s="67" t="s">
        <v>330</v>
      </c>
      <c r="L32" s="67" t="s">
        <v>331</v>
      </c>
      <c r="M32" s="67" t="s">
        <v>332</v>
      </c>
      <c r="N32" s="67" t="s">
        <v>333</v>
      </c>
      <c r="O32" s="67" t="s">
        <v>334</v>
      </c>
      <c r="P32" s="67" t="s">
        <v>335</v>
      </c>
      <c r="Q32" s="67" t="s">
        <v>78</v>
      </c>
      <c r="R32" s="67" t="s">
        <v>336</v>
      </c>
      <c r="S32" s="67" t="s">
        <v>337</v>
      </c>
      <c r="T32" s="67" t="s">
        <v>338</v>
      </c>
      <c r="U32" s="67" t="s">
        <v>406</v>
      </c>
      <c r="V32" s="67" t="s">
        <v>339</v>
      </c>
      <c r="W32" s="67" t="s">
        <v>340</v>
      </c>
      <c r="X32" s="67" t="s">
        <v>407</v>
      </c>
      <c r="Y32" s="67" t="s">
        <v>341</v>
      </c>
      <c r="Z32" s="67" t="s">
        <v>342</v>
      </c>
      <c r="AA32" s="67" t="s">
        <v>343</v>
      </c>
      <c r="AB32" s="67" t="s">
        <v>344</v>
      </c>
      <c r="AC32" s="67" t="s">
        <v>345</v>
      </c>
      <c r="AD32" s="67" t="s">
        <v>408</v>
      </c>
      <c r="AE32" s="67" t="s">
        <v>346</v>
      </c>
      <c r="AF32" s="67" t="s">
        <v>347</v>
      </c>
      <c r="AG32" s="67" t="s">
        <v>346</v>
      </c>
      <c r="AH32" s="67" t="s">
        <v>93</v>
      </c>
      <c r="AI32" s="67" t="s">
        <v>348</v>
      </c>
      <c r="AJ32" s="67" t="s">
        <v>78</v>
      </c>
      <c r="AK32" s="67" t="s">
        <v>94</v>
      </c>
      <c r="AL32" s="67" t="s">
        <v>341</v>
      </c>
      <c r="AM32" s="67" t="s">
        <v>342</v>
      </c>
      <c r="AN32" s="67" t="s">
        <v>349</v>
      </c>
      <c r="AO32" s="67" t="s">
        <v>350</v>
      </c>
      <c r="AP32" s="67" t="s">
        <v>351</v>
      </c>
      <c r="AQ32" s="67" t="s">
        <v>352</v>
      </c>
    </row>
    <row r="33" spans="1:43">
      <c r="A33" s="67" t="s">
        <v>184</v>
      </c>
      <c r="B33" s="67" t="s">
        <v>353</v>
      </c>
      <c r="C33" s="67" t="s">
        <v>48</v>
      </c>
      <c r="E33" s="67" t="s">
        <v>442</v>
      </c>
      <c r="K33" s="67" t="s">
        <v>409</v>
      </c>
      <c r="L33" s="67" t="s">
        <v>410</v>
      </c>
      <c r="M33" s="67" t="s">
        <v>354</v>
      </c>
      <c r="N33" s="67" t="s">
        <v>355</v>
      </c>
      <c r="O33" s="67" t="s">
        <v>356</v>
      </c>
      <c r="P33" s="67" t="s">
        <v>411</v>
      </c>
      <c r="Q33" s="67" t="s">
        <v>78</v>
      </c>
      <c r="R33" s="67" t="s">
        <v>357</v>
      </c>
      <c r="S33" s="67" t="s">
        <v>358</v>
      </c>
      <c r="T33" s="67" t="s">
        <v>360</v>
      </c>
      <c r="U33" s="67" t="s">
        <v>367</v>
      </c>
      <c r="V33" s="67" t="s">
        <v>412</v>
      </c>
      <c r="W33" s="67" t="s">
        <v>413</v>
      </c>
      <c r="X33" s="67" t="s">
        <v>414</v>
      </c>
      <c r="Y33" s="67" t="s">
        <v>359</v>
      </c>
      <c r="Z33" s="67" t="s">
        <v>361</v>
      </c>
      <c r="AA33" s="67" t="s">
        <v>362</v>
      </c>
      <c r="AB33" s="67" t="s">
        <v>363</v>
      </c>
      <c r="AC33" s="67" t="s">
        <v>364</v>
      </c>
      <c r="AD33" s="67" t="s">
        <v>415</v>
      </c>
      <c r="AE33" s="67" t="s">
        <v>365</v>
      </c>
      <c r="AF33" s="67" t="s">
        <v>416</v>
      </c>
      <c r="AG33" s="67" t="s">
        <v>365</v>
      </c>
      <c r="AH33" s="67" t="s">
        <v>93</v>
      </c>
      <c r="AI33" s="67" t="s">
        <v>366</v>
      </c>
      <c r="AJ33" s="67" t="s">
        <v>78</v>
      </c>
      <c r="AK33" s="67" t="s">
        <v>94</v>
      </c>
      <c r="AL33" s="67" t="s">
        <v>359</v>
      </c>
      <c r="AM33" s="67" t="s">
        <v>361</v>
      </c>
      <c r="AN33" s="67" t="s">
        <v>417</v>
      </c>
      <c r="AO33" s="67" t="s">
        <v>418</v>
      </c>
      <c r="AP33" s="67" t="s">
        <v>419</v>
      </c>
      <c r="AQ33" s="67" t="s">
        <v>420</v>
      </c>
    </row>
    <row r="34" spans="1:43">
      <c r="A34" s="67" t="s">
        <v>184</v>
      </c>
      <c r="B34" s="67" t="s">
        <v>368</v>
      </c>
      <c r="C34" s="67" t="s">
        <v>48</v>
      </c>
      <c r="E34" s="67" t="s">
        <v>442</v>
      </c>
      <c r="K34" s="67" t="s">
        <v>443</v>
      </c>
      <c r="L34" s="67" t="s">
        <v>444</v>
      </c>
      <c r="M34" s="67" t="s">
        <v>369</v>
      </c>
      <c r="N34" s="67" t="s">
        <v>370</v>
      </c>
      <c r="O34" s="67" t="s">
        <v>371</v>
      </c>
      <c r="P34" s="67" t="s">
        <v>445</v>
      </c>
      <c r="Q34" s="67" t="s">
        <v>78</v>
      </c>
      <c r="R34" s="67" t="s">
        <v>372</v>
      </c>
      <c r="S34" s="67" t="s">
        <v>373</v>
      </c>
      <c r="T34" s="67" t="s">
        <v>375</v>
      </c>
      <c r="U34" s="67" t="s">
        <v>381</v>
      </c>
      <c r="V34" s="67" t="s">
        <v>446</v>
      </c>
      <c r="W34" s="67" t="s">
        <v>447</v>
      </c>
      <c r="X34" s="67" t="s">
        <v>448</v>
      </c>
      <c r="Y34" s="67" t="s">
        <v>374</v>
      </c>
      <c r="Z34" s="67" t="s">
        <v>376</v>
      </c>
      <c r="AA34" s="67" t="s">
        <v>377</v>
      </c>
      <c r="AB34" s="67" t="s">
        <v>378</v>
      </c>
      <c r="AC34" s="67" t="s">
        <v>379</v>
      </c>
      <c r="AD34" s="67" t="s">
        <v>421</v>
      </c>
      <c r="AE34" s="67" t="s">
        <v>380</v>
      </c>
      <c r="AF34" s="67" t="s">
        <v>449</v>
      </c>
      <c r="AG34" s="67" t="s">
        <v>380</v>
      </c>
      <c r="AH34" s="67" t="s">
        <v>93</v>
      </c>
      <c r="AI34" s="67" t="s">
        <v>422</v>
      </c>
      <c r="AJ34" s="67" t="s">
        <v>78</v>
      </c>
      <c r="AK34" s="67" t="s">
        <v>94</v>
      </c>
      <c r="AL34" s="67" t="s">
        <v>374</v>
      </c>
      <c r="AM34" s="67" t="s">
        <v>376</v>
      </c>
      <c r="AN34" s="67" t="s">
        <v>450</v>
      </c>
      <c r="AO34" s="67" t="s">
        <v>451</v>
      </c>
      <c r="AP34" s="67" t="s">
        <v>452</v>
      </c>
      <c r="AQ34" s="67" t="s">
        <v>453</v>
      </c>
    </row>
    <row r="35" spans="1:43">
      <c r="A35" s="67" t="s">
        <v>184</v>
      </c>
      <c r="B35" s="67" t="s">
        <v>423</v>
      </c>
      <c r="C35" s="67" t="s">
        <v>48</v>
      </c>
      <c r="E35" s="67" t="s">
        <v>442</v>
      </c>
      <c r="K35" s="67" t="s">
        <v>454</v>
      </c>
      <c r="L35" s="67" t="s">
        <v>455</v>
      </c>
      <c r="M35" s="67" t="s">
        <v>424</v>
      </c>
      <c r="N35" s="67" t="s">
        <v>425</v>
      </c>
      <c r="O35" s="67" t="s">
        <v>426</v>
      </c>
      <c r="P35" s="67" t="s">
        <v>456</v>
      </c>
      <c r="Q35" s="67" t="s">
        <v>78</v>
      </c>
      <c r="R35" s="67" t="s">
        <v>427</v>
      </c>
      <c r="S35" s="67" t="s">
        <v>428</v>
      </c>
      <c r="T35" s="67" t="s">
        <v>430</v>
      </c>
      <c r="U35" s="67" t="s">
        <v>437</v>
      </c>
      <c r="V35" s="67" t="s">
        <v>457</v>
      </c>
      <c r="W35" s="67" t="s">
        <v>458</v>
      </c>
      <c r="X35" s="67" t="s">
        <v>459</v>
      </c>
      <c r="Y35" s="67" t="s">
        <v>429</v>
      </c>
      <c r="Z35" s="67" t="s">
        <v>431</v>
      </c>
      <c r="AA35" s="67" t="s">
        <v>432</v>
      </c>
      <c r="AB35" s="67" t="s">
        <v>433</v>
      </c>
      <c r="AC35" s="67" t="s">
        <v>434</v>
      </c>
      <c r="AD35" s="67" t="s">
        <v>435</v>
      </c>
      <c r="AE35" s="67" t="s">
        <v>436</v>
      </c>
      <c r="AF35" s="67" t="s">
        <v>460</v>
      </c>
      <c r="AG35" s="67" t="s">
        <v>436</v>
      </c>
      <c r="AH35" s="67" t="s">
        <v>93</v>
      </c>
      <c r="AI35" s="67" t="s">
        <v>461</v>
      </c>
      <c r="AJ35" s="67" t="s">
        <v>78</v>
      </c>
      <c r="AK35" s="67" t="s">
        <v>94</v>
      </c>
      <c r="AL35" s="67" t="s">
        <v>429</v>
      </c>
      <c r="AM35" s="67" t="s">
        <v>431</v>
      </c>
      <c r="AN35" s="67" t="s">
        <v>462</v>
      </c>
      <c r="AO35" s="67" t="s">
        <v>463</v>
      </c>
      <c r="AP35" s="67" t="s">
        <v>464</v>
      </c>
      <c r="AQ35" s="67" t="s">
        <v>465</v>
      </c>
    </row>
    <row r="36" spans="1:43">
      <c r="A36" s="67" t="s">
        <v>184</v>
      </c>
      <c r="B36" s="67" t="s">
        <v>466</v>
      </c>
      <c r="C36" s="67" t="s">
        <v>48</v>
      </c>
      <c r="E36" s="67" t="s">
        <v>442</v>
      </c>
      <c r="K36" s="67" t="s">
        <v>467</v>
      </c>
      <c r="L36" s="67" t="s">
        <v>468</v>
      </c>
      <c r="M36" s="67" t="s">
        <v>469</v>
      </c>
      <c r="N36" s="67" t="s">
        <v>470</v>
      </c>
      <c r="O36" s="67" t="s">
        <v>471</v>
      </c>
      <c r="P36" s="67" t="s">
        <v>472</v>
      </c>
      <c r="Q36" s="67" t="s">
        <v>78</v>
      </c>
      <c r="R36" s="67" t="s">
        <v>473</v>
      </c>
      <c r="S36" s="67" t="s">
        <v>474</v>
      </c>
      <c r="T36" s="67" t="s">
        <v>475</v>
      </c>
      <c r="U36" s="67" t="s">
        <v>476</v>
      </c>
      <c r="V36" s="67" t="s">
        <v>477</v>
      </c>
      <c r="W36" s="67" t="s">
        <v>478</v>
      </c>
      <c r="X36" s="67" t="s">
        <v>479</v>
      </c>
      <c r="Y36" s="67" t="s">
        <v>480</v>
      </c>
      <c r="Z36" s="67" t="s">
        <v>481</v>
      </c>
      <c r="AA36" s="67" t="s">
        <v>482</v>
      </c>
      <c r="AB36" s="67" t="s">
        <v>483</v>
      </c>
      <c r="AC36" s="67" t="s">
        <v>484</v>
      </c>
      <c r="AD36" s="67" t="s">
        <v>485</v>
      </c>
      <c r="AE36" s="67" t="s">
        <v>486</v>
      </c>
      <c r="AF36" s="67" t="s">
        <v>487</v>
      </c>
      <c r="AG36" s="67" t="s">
        <v>486</v>
      </c>
      <c r="AH36" s="67" t="s">
        <v>93</v>
      </c>
      <c r="AI36" s="67" t="s">
        <v>488</v>
      </c>
      <c r="AJ36" s="67" t="s">
        <v>78</v>
      </c>
      <c r="AK36" s="67" t="s">
        <v>94</v>
      </c>
      <c r="AL36" s="67" t="s">
        <v>480</v>
      </c>
      <c r="AM36" s="67" t="s">
        <v>481</v>
      </c>
      <c r="AN36" s="67" t="s">
        <v>489</v>
      </c>
      <c r="AO36" s="67" t="s">
        <v>490</v>
      </c>
      <c r="AP36" s="67" t="s">
        <v>491</v>
      </c>
      <c r="AQ36" s="67" t="s">
        <v>492</v>
      </c>
    </row>
    <row r="37" spans="1:43">
      <c r="A37" s="67" t="s">
        <v>184</v>
      </c>
      <c r="B37" s="67" t="s">
        <v>493</v>
      </c>
      <c r="C37" s="67" t="s">
        <v>48</v>
      </c>
      <c r="E37" s="67" t="s">
        <v>442</v>
      </c>
      <c r="K37" s="67" t="s">
        <v>494</v>
      </c>
      <c r="L37" s="67" t="s">
        <v>495</v>
      </c>
      <c r="M37" s="67" t="s">
        <v>496</v>
      </c>
      <c r="N37" s="67" t="s">
        <v>497</v>
      </c>
      <c r="O37" s="67" t="s">
        <v>498</v>
      </c>
      <c r="P37" s="67" t="s">
        <v>499</v>
      </c>
      <c r="Q37" s="67" t="s">
        <v>78</v>
      </c>
      <c r="R37" s="67" t="s">
        <v>500</v>
      </c>
      <c r="S37" s="67" t="s">
        <v>501</v>
      </c>
      <c r="T37" s="67" t="s">
        <v>502</v>
      </c>
      <c r="U37" s="67" t="s">
        <v>503</v>
      </c>
      <c r="V37" s="67" t="s">
        <v>504</v>
      </c>
      <c r="W37" s="67" t="s">
        <v>505</v>
      </c>
      <c r="X37" s="67" t="s">
        <v>506</v>
      </c>
      <c r="Y37" s="67" t="s">
        <v>507</v>
      </c>
      <c r="Z37" s="67" t="s">
        <v>508</v>
      </c>
      <c r="AA37" s="67" t="s">
        <v>509</v>
      </c>
      <c r="AB37" s="67" t="s">
        <v>510</v>
      </c>
      <c r="AC37" s="67" t="s">
        <v>511</v>
      </c>
      <c r="AD37" s="67" t="s">
        <v>512</v>
      </c>
      <c r="AE37" s="67" t="s">
        <v>513</v>
      </c>
      <c r="AF37" s="67" t="s">
        <v>514</v>
      </c>
      <c r="AG37" s="67" t="s">
        <v>513</v>
      </c>
      <c r="AH37" s="67" t="s">
        <v>93</v>
      </c>
      <c r="AI37" s="67" t="s">
        <v>515</v>
      </c>
      <c r="AJ37" s="67" t="s">
        <v>78</v>
      </c>
      <c r="AK37" s="67" t="s">
        <v>94</v>
      </c>
      <c r="AL37" s="67" t="s">
        <v>507</v>
      </c>
      <c r="AM37" s="67" t="s">
        <v>508</v>
      </c>
      <c r="AN37" s="67" t="s">
        <v>516</v>
      </c>
      <c r="AO37" s="67" t="s">
        <v>517</v>
      </c>
      <c r="AP37" s="67" t="s">
        <v>518</v>
      </c>
      <c r="AQ37" s="67" t="s">
        <v>519</v>
      </c>
    </row>
    <row r="38" spans="1:43">
      <c r="A38" s="67" t="s">
        <v>184</v>
      </c>
      <c r="B38" s="67" t="s">
        <v>520</v>
      </c>
      <c r="C38" s="67" t="s">
        <v>48</v>
      </c>
      <c r="E38" s="67" t="s">
        <v>442</v>
      </c>
      <c r="K38" s="67" t="s">
        <v>521</v>
      </c>
      <c r="L38" s="67" t="s">
        <v>522</v>
      </c>
      <c r="M38" s="67" t="s">
        <v>523</v>
      </c>
      <c r="N38" s="67" t="s">
        <v>524</v>
      </c>
      <c r="O38" s="67" t="s">
        <v>525</v>
      </c>
      <c r="P38" s="67" t="s">
        <v>526</v>
      </c>
      <c r="Q38" s="67" t="s">
        <v>78</v>
      </c>
      <c r="R38" s="67" t="s">
        <v>527</v>
      </c>
      <c r="S38" s="67" t="s">
        <v>528</v>
      </c>
      <c r="T38" s="67" t="s">
        <v>529</v>
      </c>
      <c r="U38" s="67" t="s">
        <v>530</v>
      </c>
      <c r="V38" s="67" t="s">
        <v>531</v>
      </c>
      <c r="W38" s="67" t="s">
        <v>532</v>
      </c>
      <c r="X38" s="67" t="s">
        <v>533</v>
      </c>
      <c r="Y38" s="67" t="s">
        <v>534</v>
      </c>
      <c r="Z38" s="67" t="s">
        <v>535</v>
      </c>
      <c r="AA38" s="67" t="s">
        <v>536</v>
      </c>
      <c r="AB38" s="67" t="s">
        <v>537</v>
      </c>
      <c r="AC38" s="67" t="s">
        <v>538</v>
      </c>
      <c r="AD38" s="67" t="s">
        <v>539</v>
      </c>
      <c r="AE38" s="67" t="s">
        <v>540</v>
      </c>
      <c r="AF38" s="67" t="s">
        <v>541</v>
      </c>
      <c r="AG38" s="67" t="s">
        <v>540</v>
      </c>
      <c r="AH38" s="67" t="s">
        <v>93</v>
      </c>
      <c r="AI38" s="67" t="s">
        <v>542</v>
      </c>
      <c r="AJ38" s="67" t="s">
        <v>78</v>
      </c>
      <c r="AK38" s="67" t="s">
        <v>94</v>
      </c>
      <c r="AL38" s="67" t="s">
        <v>534</v>
      </c>
      <c r="AM38" s="67" t="s">
        <v>535</v>
      </c>
      <c r="AN38" s="67" t="s">
        <v>543</v>
      </c>
      <c r="AO38" s="67" t="s">
        <v>544</v>
      </c>
      <c r="AP38" s="67" t="s">
        <v>545</v>
      </c>
      <c r="AQ38" s="67" t="s">
        <v>546</v>
      </c>
    </row>
    <row r="39" spans="1:43">
      <c r="A39" s="67" t="s">
        <v>184</v>
      </c>
      <c r="B39" s="67" t="s">
        <v>547</v>
      </c>
      <c r="C39" s="67" t="s">
        <v>48</v>
      </c>
      <c r="E39" s="67" t="s">
        <v>442</v>
      </c>
      <c r="K39" s="67" t="s">
        <v>548</v>
      </c>
      <c r="L39" s="67" t="s">
        <v>549</v>
      </c>
      <c r="M39" s="67" t="s">
        <v>550</v>
      </c>
      <c r="N39" s="67" t="s">
        <v>551</v>
      </c>
      <c r="O39" s="67" t="s">
        <v>552</v>
      </c>
      <c r="P39" s="67" t="s">
        <v>553</v>
      </c>
      <c r="Q39" s="67" t="s">
        <v>78</v>
      </c>
      <c r="R39" s="67" t="s">
        <v>554</v>
      </c>
      <c r="S39" s="67" t="s">
        <v>555</v>
      </c>
      <c r="T39" s="67" t="s">
        <v>556</v>
      </c>
      <c r="U39" s="67" t="s">
        <v>557</v>
      </c>
      <c r="V39" s="67" t="s">
        <v>558</v>
      </c>
      <c r="W39" s="67" t="s">
        <v>559</v>
      </c>
      <c r="X39" s="67" t="s">
        <v>560</v>
      </c>
      <c r="Y39" s="67" t="s">
        <v>561</v>
      </c>
      <c r="Z39" s="67" t="s">
        <v>562</v>
      </c>
      <c r="AA39" s="67" t="s">
        <v>563</v>
      </c>
      <c r="AB39" s="67" t="s">
        <v>564</v>
      </c>
      <c r="AC39" s="67" t="s">
        <v>565</v>
      </c>
      <c r="AD39" s="67" t="s">
        <v>566</v>
      </c>
      <c r="AE39" s="67" t="s">
        <v>567</v>
      </c>
      <c r="AF39" s="67" t="s">
        <v>568</v>
      </c>
      <c r="AG39" s="67" t="s">
        <v>567</v>
      </c>
      <c r="AH39" s="67" t="s">
        <v>93</v>
      </c>
      <c r="AI39" s="67" t="s">
        <v>569</v>
      </c>
      <c r="AJ39" s="67" t="s">
        <v>78</v>
      </c>
      <c r="AK39" s="67" t="s">
        <v>94</v>
      </c>
      <c r="AL39" s="67" t="s">
        <v>561</v>
      </c>
      <c r="AM39" s="67" t="s">
        <v>562</v>
      </c>
      <c r="AN39" s="67" t="s">
        <v>570</v>
      </c>
      <c r="AO39" s="67" t="s">
        <v>571</v>
      </c>
      <c r="AP39" s="67" t="s">
        <v>572</v>
      </c>
      <c r="AQ39" s="67" t="s">
        <v>573</v>
      </c>
    </row>
    <row r="40" spans="1:43">
      <c r="A40" s="67" t="s">
        <v>184</v>
      </c>
      <c r="B40" s="67" t="s">
        <v>574</v>
      </c>
      <c r="C40" s="67" t="s">
        <v>48</v>
      </c>
      <c r="E40" s="67" t="s">
        <v>442</v>
      </c>
      <c r="K40" s="67" t="s">
        <v>575</v>
      </c>
      <c r="L40" s="67" t="s">
        <v>576</v>
      </c>
      <c r="M40" s="67" t="s">
        <v>577</v>
      </c>
      <c r="N40" s="67" t="s">
        <v>578</v>
      </c>
      <c r="O40" s="67" t="s">
        <v>579</v>
      </c>
      <c r="P40" s="67" t="s">
        <v>580</v>
      </c>
      <c r="Q40" s="67" t="s">
        <v>78</v>
      </c>
      <c r="R40" s="67" t="s">
        <v>581</v>
      </c>
      <c r="S40" s="67" t="s">
        <v>582</v>
      </c>
      <c r="T40" s="67" t="s">
        <v>583</v>
      </c>
      <c r="U40" s="67" t="s">
        <v>584</v>
      </c>
      <c r="V40" s="67" t="s">
        <v>585</v>
      </c>
      <c r="W40" s="67" t="s">
        <v>586</v>
      </c>
      <c r="X40" s="67" t="s">
        <v>587</v>
      </c>
      <c r="Y40" s="67" t="s">
        <v>588</v>
      </c>
      <c r="Z40" s="67" t="s">
        <v>589</v>
      </c>
      <c r="AA40" s="67" t="s">
        <v>590</v>
      </c>
      <c r="AB40" s="67" t="s">
        <v>591</v>
      </c>
      <c r="AC40" s="67" t="s">
        <v>592</v>
      </c>
      <c r="AD40" s="67" t="s">
        <v>593</v>
      </c>
      <c r="AE40" s="67" t="s">
        <v>594</v>
      </c>
      <c r="AF40" s="67" t="s">
        <v>595</v>
      </c>
      <c r="AG40" s="67" t="s">
        <v>594</v>
      </c>
      <c r="AH40" s="67" t="s">
        <v>93</v>
      </c>
      <c r="AI40" s="67" t="s">
        <v>596</v>
      </c>
      <c r="AJ40" s="67" t="s">
        <v>78</v>
      </c>
      <c r="AK40" s="67" t="s">
        <v>94</v>
      </c>
      <c r="AL40" s="67" t="s">
        <v>588</v>
      </c>
      <c r="AM40" s="67" t="s">
        <v>589</v>
      </c>
      <c r="AN40" s="67" t="s">
        <v>597</v>
      </c>
      <c r="AO40" s="67" t="s">
        <v>598</v>
      </c>
      <c r="AP40" s="67" t="s">
        <v>599</v>
      </c>
      <c r="AQ40" s="67" t="s">
        <v>600</v>
      </c>
    </row>
    <row r="41" spans="1:43">
      <c r="A41" s="67" t="s">
        <v>184</v>
      </c>
      <c r="B41" s="67" t="s">
        <v>601</v>
      </c>
      <c r="C41" s="67" t="s">
        <v>48</v>
      </c>
      <c r="E41" s="67" t="s">
        <v>602</v>
      </c>
      <c r="K41" s="67" t="s">
        <v>603</v>
      </c>
      <c r="L41" s="67" t="s">
        <v>604</v>
      </c>
      <c r="M41" s="67" t="s">
        <v>605</v>
      </c>
      <c r="N41" s="67" t="s">
        <v>606</v>
      </c>
      <c r="O41" s="67" t="s">
        <v>607</v>
      </c>
      <c r="P41" s="67" t="s">
        <v>608</v>
      </c>
      <c r="Q41" s="67" t="s">
        <v>78</v>
      </c>
      <c r="R41" s="67" t="s">
        <v>609</v>
      </c>
      <c r="S41" s="67" t="s">
        <v>610</v>
      </c>
      <c r="T41" s="67" t="s">
        <v>611</v>
      </c>
      <c r="U41" s="67" t="s">
        <v>612</v>
      </c>
      <c r="V41" s="67" t="s">
        <v>613</v>
      </c>
      <c r="W41" s="67" t="s">
        <v>614</v>
      </c>
      <c r="X41" s="67" t="s">
        <v>615</v>
      </c>
      <c r="Y41" s="67" t="s">
        <v>616</v>
      </c>
      <c r="Z41" s="67" t="s">
        <v>617</v>
      </c>
      <c r="AA41" s="67" t="s">
        <v>618</v>
      </c>
      <c r="AB41" s="67" t="s">
        <v>619</v>
      </c>
      <c r="AC41" s="67" t="s">
        <v>620</v>
      </c>
      <c r="AD41" s="67" t="s">
        <v>621</v>
      </c>
      <c r="AE41" s="67" t="s">
        <v>622</v>
      </c>
      <c r="AF41" s="67" t="s">
        <v>623</v>
      </c>
      <c r="AG41" s="67" t="s">
        <v>622</v>
      </c>
      <c r="AH41" s="67" t="s">
        <v>93</v>
      </c>
      <c r="AI41" s="67" t="s">
        <v>624</v>
      </c>
      <c r="AJ41" s="67" t="s">
        <v>78</v>
      </c>
      <c r="AK41" s="67" t="s">
        <v>94</v>
      </c>
      <c r="AL41" s="67" t="s">
        <v>616</v>
      </c>
      <c r="AM41" s="67" t="s">
        <v>617</v>
      </c>
      <c r="AN41" s="67" t="s">
        <v>625</v>
      </c>
      <c r="AO41" s="67" t="s">
        <v>626</v>
      </c>
      <c r="AP41" s="67" t="s">
        <v>627</v>
      </c>
      <c r="AQ41" s="67" t="s">
        <v>628</v>
      </c>
    </row>
    <row r="42" spans="1:43">
      <c r="A42" s="67" t="s">
        <v>184</v>
      </c>
      <c r="B42" s="67" t="s">
        <v>629</v>
      </c>
      <c r="C42" s="67" t="s">
        <v>48</v>
      </c>
      <c r="E42" s="67" t="s">
        <v>630</v>
      </c>
      <c r="K42" s="67" t="s">
        <v>631</v>
      </c>
      <c r="L42" s="67" t="s">
        <v>632</v>
      </c>
      <c r="M42" s="67" t="s">
        <v>633</v>
      </c>
      <c r="N42" s="67" t="s">
        <v>634</v>
      </c>
      <c r="O42" s="67" t="s">
        <v>635</v>
      </c>
      <c r="P42" s="67" t="s">
        <v>636</v>
      </c>
      <c r="Q42" s="67" t="s">
        <v>78</v>
      </c>
      <c r="R42" s="67" t="s">
        <v>637</v>
      </c>
      <c r="S42" s="67" t="s">
        <v>638</v>
      </c>
      <c r="T42" s="67" t="s">
        <v>639</v>
      </c>
      <c r="U42" s="67" t="s">
        <v>640</v>
      </c>
      <c r="V42" s="67" t="s">
        <v>641</v>
      </c>
      <c r="W42" s="67" t="s">
        <v>642</v>
      </c>
      <c r="X42" s="67" t="s">
        <v>643</v>
      </c>
      <c r="Y42" s="67" t="s">
        <v>644</v>
      </c>
      <c r="Z42" s="67" t="s">
        <v>645</v>
      </c>
      <c r="AA42" s="67" t="s">
        <v>646</v>
      </c>
      <c r="AB42" s="67" t="s">
        <v>647</v>
      </c>
      <c r="AC42" s="67" t="s">
        <v>648</v>
      </c>
      <c r="AD42" s="67" t="s">
        <v>649</v>
      </c>
      <c r="AE42" s="67" t="s">
        <v>650</v>
      </c>
      <c r="AF42" s="67" t="s">
        <v>651</v>
      </c>
      <c r="AG42" s="67" t="s">
        <v>650</v>
      </c>
      <c r="AH42" s="67" t="s">
        <v>93</v>
      </c>
      <c r="AI42" s="67" t="s">
        <v>652</v>
      </c>
      <c r="AJ42" s="67" t="s">
        <v>78</v>
      </c>
      <c r="AK42" s="67" t="s">
        <v>94</v>
      </c>
      <c r="AL42" s="67" t="s">
        <v>644</v>
      </c>
      <c r="AM42" s="67" t="s">
        <v>645</v>
      </c>
      <c r="AN42" s="67" t="s">
        <v>653</v>
      </c>
      <c r="AO42" s="67" t="s">
        <v>654</v>
      </c>
      <c r="AP42" s="67" t="s">
        <v>655</v>
      </c>
      <c r="AQ42" s="67" t="s">
        <v>656</v>
      </c>
    </row>
    <row r="43" spans="1:43">
      <c r="B43" s="67" t="s">
        <v>657</v>
      </c>
      <c r="C43" s="67" t="s">
        <v>49</v>
      </c>
      <c r="E43" s="67" t="s">
        <v>150</v>
      </c>
      <c r="K43" s="67" t="s">
        <v>658</v>
      </c>
      <c r="L43" s="67" t="s">
        <v>659</v>
      </c>
      <c r="O43" s="67" t="s">
        <v>660</v>
      </c>
      <c r="Q43" s="67" t="s">
        <v>661</v>
      </c>
      <c r="R43" s="67" t="s">
        <v>662</v>
      </c>
      <c r="S43" s="67" t="s">
        <v>663</v>
      </c>
      <c r="T43" s="67" t="s">
        <v>664</v>
      </c>
      <c r="V43" s="67" t="s">
        <v>78</v>
      </c>
      <c r="Y43" s="67" t="s">
        <v>663</v>
      </c>
      <c r="Z43" s="67" t="s">
        <v>665</v>
      </c>
      <c r="AA43" s="67" t="s">
        <v>666</v>
      </c>
      <c r="AB43" s="67" t="s">
        <v>667</v>
      </c>
      <c r="AC43" s="67" t="s">
        <v>668</v>
      </c>
      <c r="AD43" s="67" t="s">
        <v>669</v>
      </c>
      <c r="AE43" s="67" t="s">
        <v>670</v>
      </c>
      <c r="AI43" s="67" t="s">
        <v>671</v>
      </c>
      <c r="AJ43" s="67" t="s">
        <v>672</v>
      </c>
      <c r="AK43" s="67" t="s">
        <v>673</v>
      </c>
    </row>
    <row r="44" spans="1:43">
      <c r="B44" s="67" t="s">
        <v>674</v>
      </c>
      <c r="C44" s="67" t="s">
        <v>50</v>
      </c>
      <c r="E44" s="67" t="s">
        <v>167</v>
      </c>
      <c r="K44" s="67" t="s">
        <v>675</v>
      </c>
      <c r="L44" s="67" t="s">
        <v>676</v>
      </c>
      <c r="O44" s="67" t="s">
        <v>677</v>
      </c>
      <c r="Q44" s="67" t="s">
        <v>678</v>
      </c>
      <c r="R44" s="67" t="s">
        <v>679</v>
      </c>
      <c r="S44" s="67" t="s">
        <v>680</v>
      </c>
      <c r="T44" s="67" t="s">
        <v>681</v>
      </c>
      <c r="V44" s="67" t="s">
        <v>78</v>
      </c>
      <c r="Y44" s="67" t="s">
        <v>680</v>
      </c>
      <c r="Z44" s="67" t="s">
        <v>682</v>
      </c>
      <c r="AA44" s="67" t="s">
        <v>683</v>
      </c>
      <c r="AB44" s="67" t="s">
        <v>684</v>
      </c>
      <c r="AC44" s="67" t="s">
        <v>685</v>
      </c>
      <c r="AD44" s="67" t="s">
        <v>686</v>
      </c>
      <c r="AE44" s="67" t="s">
        <v>687</v>
      </c>
      <c r="AJ44" s="67" t="s">
        <v>688</v>
      </c>
      <c r="AK44" s="67" t="s">
        <v>689</v>
      </c>
    </row>
    <row r="46" spans="1:43">
      <c r="AD46" s="67" t="s">
        <v>690</v>
      </c>
      <c r="AE46" s="67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2024-07-05T08:33:11Z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