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F:\YUENFUN\XLS\SHS MONTHLY REPORT\2024\"/>
    </mc:Choice>
  </mc:AlternateContent>
  <xr:revisionPtr revIDLastSave="0" documentId="8_{752F6408-69C0-4540-9B72-BEA3F042EE71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Option" sheetId="1" state="hidden" r:id="rId1"/>
    <sheet name="Data" sheetId="2" r:id="rId2"/>
    <sheet name="Customer Code" sheetId="89" r:id="rId3"/>
    <sheet name="Sheet1" sheetId="96" state="veryHidden" r:id="rId4"/>
    <sheet name="Sheet2" sheetId="97" state="veryHidden" r:id="rId5"/>
    <sheet name="Sheet3" sheetId="98" state="veryHidden" r:id="rId6"/>
    <sheet name="Sheet4" sheetId="99" state="veryHidden" r:id="rId7"/>
    <sheet name="Sheet5" sheetId="102" state="veryHidden" r:id="rId8"/>
    <sheet name="Sheet6" sheetId="103" state="veryHidden" r:id="rId9"/>
  </sheets>
  <definedNames>
    <definedName name="_xlnm._FilterDatabase" localSheetId="1" hidden="1">Data!$K$23:$AC$27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4" i="2" l="1"/>
  <c r="K24" i="2"/>
  <c r="L24" i="2"/>
  <c r="O24" i="2"/>
  <c r="P24" i="2"/>
  <c r="R24" i="2"/>
  <c r="S24" i="2"/>
  <c r="T24" i="2"/>
  <c r="U24" i="2"/>
  <c r="X24" i="2"/>
  <c r="Y24" i="2"/>
  <c r="Z24" i="2"/>
  <c r="AA24" i="2"/>
  <c r="AC24" i="2"/>
  <c r="AE24" i="2"/>
  <c r="AH24" i="2"/>
  <c r="AK24" i="2"/>
  <c r="AL24" i="2"/>
  <c r="E25" i="2"/>
  <c r="K25" i="2"/>
  <c r="L25" i="2"/>
  <c r="O25" i="2"/>
  <c r="P25" i="2"/>
  <c r="R25" i="2"/>
  <c r="S25" i="2"/>
  <c r="T25" i="2"/>
  <c r="U25" i="2"/>
  <c r="X25" i="2"/>
  <c r="Y25" i="2"/>
  <c r="Z25" i="2"/>
  <c r="AA25" i="2"/>
  <c r="AC25" i="2"/>
  <c r="AE25" i="2"/>
  <c r="AH25" i="2"/>
  <c r="AK25" i="2"/>
  <c r="AL25" i="2"/>
  <c r="E26" i="2"/>
  <c r="K26" i="2"/>
  <c r="L26" i="2"/>
  <c r="M26" i="2"/>
  <c r="N26" i="2"/>
  <c r="O26" i="2"/>
  <c r="P26" i="2"/>
  <c r="Q26" i="2"/>
  <c r="S26" i="2"/>
  <c r="T26" i="2"/>
  <c r="V26" i="2"/>
  <c r="W26" i="2"/>
  <c r="X26" i="2"/>
  <c r="Y26" i="2"/>
  <c r="Z26" i="2"/>
  <c r="AA26" i="2"/>
  <c r="AC26" i="2"/>
  <c r="AB26" i="2" s="1"/>
  <c r="E27" i="2"/>
  <c r="K27" i="2"/>
  <c r="L27" i="2"/>
  <c r="M27" i="2"/>
  <c r="N27" i="2"/>
  <c r="O27" i="2"/>
  <c r="P27" i="2"/>
  <c r="Q27" i="2"/>
  <c r="S27" i="2"/>
  <c r="T27" i="2"/>
  <c r="V27" i="2"/>
  <c r="W27" i="2"/>
  <c r="X27" i="2"/>
  <c r="Y27" i="2"/>
  <c r="Z27" i="2"/>
  <c r="AA27" i="2"/>
  <c r="AC27" i="2"/>
  <c r="AB27" i="2" s="1"/>
  <c r="D5" i="1"/>
  <c r="B8" i="89"/>
  <c r="B7" i="89"/>
  <c r="E14" i="2"/>
  <c r="E13" i="2"/>
  <c r="H6" i="2"/>
  <c r="H5" i="2"/>
  <c r="H4" i="2"/>
  <c r="E2" i="2"/>
  <c r="D30" i="1"/>
  <c r="D29" i="1"/>
  <c r="D14" i="1"/>
  <c r="D13" i="1"/>
  <c r="C13" i="1"/>
  <c r="E16" i="2" s="1"/>
  <c r="C12" i="1"/>
  <c r="E15" i="2" s="1"/>
  <c r="C11" i="1"/>
  <c r="C10" i="1"/>
  <c r="C9" i="1"/>
  <c r="E11" i="2" s="1"/>
  <c r="C8" i="1"/>
  <c r="C5" i="1"/>
  <c r="E12" i="2" s="1"/>
  <c r="C4" i="1"/>
  <c r="C3" i="1"/>
  <c r="B25" i="2" l="1"/>
  <c r="I6" i="2"/>
  <c r="E6" i="2" s="1"/>
  <c r="I5" i="2"/>
  <c r="D4" i="2"/>
  <c r="E4" i="2" s="1"/>
  <c r="D6" i="2"/>
  <c r="D5" i="2"/>
  <c r="E5" i="2" s="1"/>
  <c r="B27" i="2" l="1"/>
  <c r="B26" i="2"/>
  <c r="B24" i="2"/>
</calcChain>
</file>

<file path=xl/sharedStrings.xml><?xml version="1.0" encoding="utf-8"?>
<sst xmlns="http://schemas.openxmlformats.org/spreadsheetml/2006/main" count="880" uniqueCount="218">
  <si>
    <t>Option</t>
  </si>
  <si>
    <t>Title</t>
  </si>
  <si>
    <t>Value</t>
  </si>
  <si>
    <t>Lookup</t>
  </si>
  <si>
    <t>UICACS</t>
  </si>
  <si>
    <t>Date From</t>
  </si>
  <si>
    <t>Date to</t>
  </si>
  <si>
    <t>Hide</t>
  </si>
  <si>
    <t>DateFilter Text</t>
  </si>
  <si>
    <t>DateFilter Value</t>
  </si>
  <si>
    <t>Script2</t>
  </si>
  <si>
    <t>Script1</t>
  </si>
  <si>
    <t>Description</t>
  </si>
  <si>
    <t>Quantity</t>
  </si>
  <si>
    <t>DocNum</t>
  </si>
  <si>
    <t>DocDate</t>
  </si>
  <si>
    <t>PO Date</t>
  </si>
  <si>
    <t>fit</t>
  </si>
  <si>
    <t>Database</t>
  </si>
  <si>
    <t>Final Script</t>
  </si>
  <si>
    <t>Fields</t>
  </si>
  <si>
    <t>From</t>
  </si>
  <si>
    <t>UNION</t>
  </si>
  <si>
    <t>FROM2</t>
  </si>
  <si>
    <t xml:space="preserve">UNION ALL </t>
  </si>
  <si>
    <t>Sales Person</t>
  </si>
  <si>
    <t>Date F TO</t>
  </si>
  <si>
    <t>SP</t>
  </si>
  <si>
    <t>Datasource</t>
  </si>
  <si>
    <t>Agreement No</t>
  </si>
  <si>
    <t>CardCode</t>
  </si>
  <si>
    <t>Name</t>
  </si>
  <si>
    <t>Cust Pur No</t>
  </si>
  <si>
    <t>Items</t>
  </si>
  <si>
    <t>Institution</t>
  </si>
  <si>
    <t>MSENR</t>
  </si>
  <si>
    <t>Script3</t>
  </si>
  <si>
    <t>ENR</t>
  </si>
  <si>
    <t>PRODTYPE</t>
  </si>
  <si>
    <t>BPCODE</t>
  </si>
  <si>
    <t>SINGHEALTH</t>
  </si>
  <si>
    <t>Hide+?</t>
  </si>
  <si>
    <t>ORDER</t>
  </si>
  <si>
    <t>NL1 - IN</t>
  </si>
  <si>
    <t>NL2 - DO-ENR</t>
  </si>
  <si>
    <t>NL3 - DO-MSENR</t>
  </si>
  <si>
    <t xml:space="preserve">SELECT DOCNUM, CUSTREF, U_CUSTREF, DOCDATE,TAXDATE, CARDCODE,CARDNAME,ITEMCODE,ITEMNAME,QUANTITY,U_TLINTCOS,SLPNAME,SLPCODE,MEMO,CONTACTNAME, LINETOTAL ,U_ENR, U_MSENR,U_MSPCN,U_SONO,U_PONO,U_PODATE, ADDRESS2 FROM   </t>
  </si>
  <si>
    <t xml:space="preserve">SELECT DOCNUM, CUSTREF, U_CUSTREF, DOCDATE,TAXDATE, CARDCODE,CARDNAME,ITEMCODE,ITEMNAME,QUANTITY,U_TLINTCOS,SLPNAME,SLPCODE,MEMO,CONTACTNAME, LINETOTAL ,U_ENR, U_MSENR,U_MSPCN,U_SONO,U_PONO,U_PODATE, ADDRESS2  FROM   </t>
  </si>
  <si>
    <t>hide</t>
  </si>
  <si>
    <t>Unit Price</t>
  </si>
  <si>
    <t>Total</t>
  </si>
  <si>
    <t>5,6,7,8,9,10,11,12,13,14,15,16,17,18,19,20,21,22,23,24,25,26,27,28,29,30,31,32,33,34,35,36,37,38,39,40,41,42,43,44,45,46,47,48,49,50,51,52,53,54,55,56,57,58,59,60,61,62,63,64,65,66,67,68,69,70,71,72,73,74,75,76,77,78,79,80,81,82,83,84,85,86,87,88,89,90,91,92,93,94,95,96,97,98,99,100,101,102,103,104,105,106,107,108,109,110,111.112,113,114,115,116,117,123</t>
  </si>
  <si>
    <t>SHS</t>
  </si>
  <si>
    <t>Original Code  - before Mar 2020</t>
  </si>
  <si>
    <t>Month</t>
  </si>
  <si>
    <t>Year</t>
  </si>
  <si>
    <t>PCN</t>
  </si>
  <si>
    <t>Cluster</t>
  </si>
  <si>
    <t>Date of Licenses key Emailed</t>
  </si>
  <si>
    <t>Elasped days for delivery</t>
  </si>
  <si>
    <t>Bulk Purchase Discount %</t>
  </si>
  <si>
    <t>PO Value</t>
  </si>
  <si>
    <t>Reseller</t>
  </si>
  <si>
    <t>Delivery Location</t>
  </si>
  <si>
    <t>Category</t>
  </si>
  <si>
    <t>Software  Brand</t>
  </si>
  <si>
    <t>Software  SKU/Part No</t>
  </si>
  <si>
    <t>Software  Name</t>
  </si>
  <si>
    <t>Software  Subscription</t>
  </si>
  <si>
    <t>Software License Commencement Date</t>
  </si>
  <si>
    <t>Software License End Date</t>
  </si>
  <si>
    <t>Remarks</t>
  </si>
  <si>
    <t>UIC</t>
  </si>
  <si>
    <t xml:space="preserve"> </t>
  </si>
  <si>
    <t>Microsoft</t>
  </si>
  <si>
    <t>Singhealth</t>
  </si>
  <si>
    <t>Auto+Hide</t>
  </si>
  <si>
    <t>=NL("Lookup","OSLP",{"SlpCode","SlpName","Memo"},"Schema=",$C$2)</t>
  </si>
  <si>
    <t>=TEXT($C$3,"dd/MMM/yyyy") &amp; ".." &amp; TEXT($C$4,"dd/MMM/yyyy")</t>
  </si>
  <si>
    <t>=TEXT($C$3,"yyyyMMdd") &amp; ".." &amp; TEXT($C$4,"yyyyMMdd")</t>
  </si>
  <si>
    <t>="'S7138270','7138270' "</t>
  </si>
  <si>
    <t>="'MS'"</t>
  </si>
  <si>
    <t>=$D$13&amp;$D$14</t>
  </si>
  <si>
    <t>="'CI1077-SGD', 'CI1136-SGD', 'CI1137-SGD', 'CI1139-SGD', 'CI1146-SGD', 'CI1185-SGD', 'CI1190-SGD','CI1209-SGD','CI1232-SGD','CI1256-SGD','CN0015-SGD','CE0080-SGD','CS0084-SGD',"</t>
  </si>
  <si>
    <t>="'CS0085-SGD','CI1238-SGD','CI1190-SGD','CS0086-SGD','CS0507-SGD','CS0507-SGD','CI1261-SGD','CS0085-SGD','CC0128-SGD','CS0222-SGD','CS0226-SGD','CS0653-SGD','CI1277-SGD','CB0059-SGD''CS0678-SGD','CS0653-SGD','CS0276-SGD','CS0200-SGD'"</t>
  </si>
  <si>
    <t>="'CS0085-SGD','CS0086-SGD','CS0507-SGD','CS0507-SGD','CI1261-SGD','CS0085-SGD','CC0128-SGD','CS0222-SGD','CS0226-SGD','CS0653-SGD','CI1277-SGD'"</t>
  </si>
  <si>
    <t>Auto+Hide+HideSheet+Formulas=Sheet1,Sheet2+FormulasOnly</t>
  </si>
  <si>
    <t>=Option!$C$2</t>
  </si>
  <si>
    <t>=".AF_CV_XL_INVOICE where (CARDCODE IN (" &amp; $E$16 &amp; ")) AND (U_ENR IN ("&amp; $E$13 &amp;")  OR U_MSENR IN (" &amp; $E$14 &amp;")) AND U_PRODTYPE =" &amp; $E$15 &amp; " AND %Filter1% AND %Filter2%   "</t>
  </si>
  <si>
    <t>="SQL="&amp;$F$4&amp;$E$2&amp;$D$4&amp;$H$4</t>
  </si>
  <si>
    <t>=" ORDER BY DOCNUM, DOCDATE"</t>
  </si>
  <si>
    <t>=".AF_CV_XL_DELIVERY where (CARDCODE IN (" &amp; $E$16 &amp; ")) AND U_ENR IN ("&amp; $E$13 &amp;")  AND U_PRODTYPE =" &amp; $E$15 &amp; " AND %Filter1% AND %Filter2%   "</t>
  </si>
  <si>
    <t>="SQL="&amp;$F$5&amp;$E$2&amp;$D$5 &amp;$G$5 &amp;$F$5&amp;$E$2&amp;$I$5&amp;H5</t>
  </si>
  <si>
    <t>=".AF_CV_XL_RETURN where (CARDCODE IN (" &amp; $E$16 &amp; ")) AND U_ENR IN ("&amp; $E$13 &amp;")  AND U_PRODTYPE =" &amp; $E$15 &amp; " AND %Filter1% AND %Filter2%   "</t>
  </si>
  <si>
    <t>=".AF_CV_XL_DELIVERY where (CARDCODE IN (" &amp; $E$16 &amp; ")) AND U_MSENR IN (" &amp; $E$14 &amp;") AND U_PRODTYPE =" &amp; $E$15 &amp; " AND %Filter1% AND %Filter2%   "</t>
  </si>
  <si>
    <t>="SQL="&amp;$F$6&amp;$E$2&amp;$D$6 &amp;$G$6 &amp;$F$6&amp;$E$2&amp;$I$6&amp;H6</t>
  </si>
  <si>
    <t>=".AF_CV_XL_RETURN where (CARDCODE IN (" &amp; $E$16 &amp; ")) AND U_MSENR IN (" &amp; $E$14 &amp;") AND U_PRODTYPE =" &amp; $E$15 &amp; " AND %Filter1% AND %Filter2%   "</t>
  </si>
  <si>
    <t>=Option!$C$9</t>
  </si>
  <si>
    <t>=Option!$C$5</t>
  </si>
  <si>
    <t>=Option!$C$10</t>
  </si>
  <si>
    <t>=Option!$C$11</t>
  </si>
  <si>
    <t>=Option!$C$12</t>
  </si>
  <si>
    <t>=Option!$C$13</t>
  </si>
  <si>
    <t>=IF(K24="","Hide","Show")</t>
  </si>
  <si>
    <t>=NL("Rows",$E$4,{"DOCNUM","CUSTREF","U_CUSTREF","DOCDATE","TAXDATE","CARDCODE","CARDNAME","ITEMCODE","ITEMNAME","ITEMNAME","QUANTITY","U_PONO","U_PODATE","U_TLINTCOS","SLPCODE","SLPNAME","MEMO","CONTACTNAME","LINETOTAL","U_ENR","U_MSENR","U_MSPCN","ADDRESS2"},"1S=DOCDATE",$E$11,"2S=SLPCODE",$E$12)</t>
  </si>
  <si>
    <t>=MONTH(N24)</t>
  </si>
  <si>
    <t>=YEAR(N24)</t>
  </si>
  <si>
    <t>=IFERROR(NF($E24,"DOCNUM"),"-")</t>
  </si>
  <si>
    <t>=IFERROR(NF($E24,"DOCDATE"),"-")</t>
  </si>
  <si>
    <t>=IFERROR(NF($E24,"U_MSENR"),"-")</t>
  </si>
  <si>
    <t>=IFERROR(NF($E24,"U_MSPCN"),"-")</t>
  </si>
  <si>
    <t>=IFERROR(NF($E24,"CARDCODE"),"-")</t>
  </si>
  <si>
    <t>=IFERROR(NF($E24,"CARDNAME"),"-")</t>
  </si>
  <si>
    <t>=IFERROR(NF($E24,"U_CUSTREF"),"-")</t>
  </si>
  <si>
    <t>=IFERROR(NF($E24,"U_PODate"),"-")</t>
  </si>
  <si>
    <t>=IFERROR(NF($E24,"DOCdate"),"-")</t>
  </si>
  <si>
    <t>=IFERROR(NF($E24,"ITEMCODE"),"-")</t>
  </si>
  <si>
    <t>=IFERROR(NF($E24,"ITEMNAME"),"-")</t>
  </si>
  <si>
    <t>=IFERROR(NF($E24,"MEMO"),"-")</t>
  </si>
  <si>
    <t>=IFERROR(NF($E24,"QUANTITY"),"-")</t>
  </si>
  <si>
    <t>=IFERROR(NF($E24,"LINETOTAL"),"-")</t>
  </si>
  <si>
    <t>=IFERROR(NF($E24,"U_BPurDisc"),"-")</t>
  </si>
  <si>
    <t>=IFERROR(NF($E24,"ADDRESS2"),"-")</t>
  </si>
  <si>
    <t>=IFERROR(NF($E24,"ItemCode"),"-")</t>
  </si>
  <si>
    <t>=IFERROR(NF($E24,"ItemName"),"-")</t>
  </si>
  <si>
    <t>=IFERROR(NF($E24,"U_SWSub"),"-")</t>
  </si>
  <si>
    <t>=IFERROR(NF($E24,"U_LicComDt"),"-")</t>
  </si>
  <si>
    <t>=IFERROR(NF($E24,"U_LicEndDt"),"-")</t>
  </si>
  <si>
    <t>=IFERROR(NF($E24,"Comments"),"-")</t>
  </si>
  <si>
    <t>=IF(K25="","Hide","Show")</t>
  </si>
  <si>
    <t>=NL("Rows",$E$5,{"DOCNUM","CUSTREF","U_CUSTREF","DOCDATE","TAXDATE","CARDCODE","CARDNAME","ITEMCODE","ITEMNAME","ITEMNAME","QUANTITY","U_TLINTCOS","SLPCODE","SLPNAME","MEMO","CONTACTNAME","LINETOTAL","U_ENR","U_MSENR","U_MSPCN","ADDRESS2"},"1S=DOCDATE",$E$11,"2S=SLPCODE",$E$12)</t>
  </si>
  <si>
    <t>=IFERROR(NF($E25,"DOCNUM"),"-")</t>
  </si>
  <si>
    <t>=IFERROR(NF($E25,"DOCDATE"),"-")</t>
  </si>
  <si>
    <t>=IFERROR(NF($E25,"U_MSENR"),"-")</t>
  </si>
  <si>
    <t>=IFERROR(NF($E25,"CARDCODE"),"-")</t>
  </si>
  <si>
    <t>=IFERROR(NF($E25,"CARDNAME"),"-")</t>
  </si>
  <si>
    <t>=IFERROR(NF($E25,"ITEMCODE"),"-")</t>
  </si>
  <si>
    <t>=IFERROR(NF($E25,"U_CUSTREF"),"-")</t>
  </si>
  <si>
    <t>=IFERROR(NF($E25,"ITEMNAME"),"-")</t>
  </si>
  <si>
    <t>=IFERROR(NF($E25,"MEMO"),"-")</t>
  </si>
  <si>
    <t>=IFERROR(NF($E25,"QUANTITY"),"-")</t>
  </si>
  <si>
    <t>=IFERROR(NF($E25,"CONTACTNAME"),"-")</t>
  </si>
  <si>
    <t>=IFERROR(NF($E25,"ADDRESS2"),"-")</t>
  </si>
  <si>
    <t>=IFERROR(NF($E25,"U_PODATE"),"-")</t>
  </si>
  <si>
    <t>=IFERROR(NF($E25,"U_PONO"),"-")</t>
  </si>
  <si>
    <t>=IFERROR(NF($E25,"LINETOTAL"),"-")</t>
  </si>
  <si>
    <t>=IF(K26="","Hide","Show")</t>
  </si>
  <si>
    <t>=NL("Rows",$E$6,{"DOCNUM","CUSTREF","U_CUSTREF","DOCDATE","TAXDATE","CARDCODE","CARDNAME","ITEMCODE","ITEMNAME","ITEMNAME","QUANTITY","U_TLINTCOS","SLPCODE","SLPNAME","MEMO","CONTACTNAME","LINETOTAL","U_ENR","U_MSENR","U_MSPCN","ADDRESS2"},"1S=DOCDATE",$E$11,"2S=SLPCODE",$E$12)</t>
  </si>
  <si>
    <t>=IFERROR(NF($E26,"DOCNUM"),"-")</t>
  </si>
  <si>
    <t>=IFERROR(NF($E26,"DOCDATE"),"-")</t>
  </si>
  <si>
    <t>=IFERROR(NF($E26,"U_MSENR"),"-")</t>
  </si>
  <si>
    <t>=IFERROR(NF($E26,"CARDCODE"),"-")</t>
  </si>
  <si>
    <t>=IFERROR(NF($E26,"CARDNAME"),"-")</t>
  </si>
  <si>
    <t>=IFERROR(NF($E26,"ITEMCODE"),"-")</t>
  </si>
  <si>
    <t>=IFERROR(NF($E26,"U_CUSTREF"),"-")</t>
  </si>
  <si>
    <t>=IFERROR(NF($E26,"ITEMNAME"),"-")</t>
  </si>
  <si>
    <t>=IFERROR(NF($E26,"MEMO"),"-")</t>
  </si>
  <si>
    <t>=IFERROR(NF($E26,"QUANTITY"),"-")</t>
  </si>
  <si>
    <t>=IFERROR(NF($E26,"CONTACTNAME"),"-")</t>
  </si>
  <si>
    <t>=IFERROR(NF($E26,"ADDRESS2"),"-")</t>
  </si>
  <si>
    <t>=IFERROR(NF($E26,"U_PODATE"),"-")</t>
  </si>
  <si>
    <t>=IFERROR(NF($E26,"U_PONO"),"-")</t>
  </si>
  <si>
    <t>=IFERROR(NF($E26,"LINETOTAL"),"-")</t>
  </si>
  <si>
    <t>=SUBTOTAL(9,AB24:AB27)</t>
  </si>
  <si>
    <t>Auto+Hide+Values+Formulas=Sheet3,Sheet4+FormulasOnly</t>
  </si>
  <si>
    <t>Auto</t>
  </si>
  <si>
    <t>Auto+Hide+HideSheet+Formulas=Sheet5,Sheet1,Sheet2</t>
  </si>
  <si>
    <t>Auto+Hide+HideSheet+Formulas=Sheet5,Sheet1,Sheet2+FormulasOnly</t>
  </si>
  <si>
    <t>Auto+Hide+Values+Formulas=Sheet6,Sheet3,Sheet4</t>
  </si>
  <si>
    <t>=MONTH(N25)</t>
  </si>
  <si>
    <t>=YEAR(N25)</t>
  </si>
  <si>
    <t>=IFERROR(NF($E25,"U_MSPCN"),"-")</t>
  </si>
  <si>
    <t>=IFERROR(NF($E25,"U_PODate"),"-")</t>
  </si>
  <si>
    <t>=IFERROR(NF($E25,"DOCdate"),"-")</t>
  </si>
  <si>
    <t>=IFERROR(NF($E25,"U_BPurDisc"),"-")</t>
  </si>
  <si>
    <t>=IFERROR(NF($E25,"ItemCode"),"-")</t>
  </si>
  <si>
    <t>=IFERROR(NF($E25,"ItemName"),"-")</t>
  </si>
  <si>
    <t>=IFERROR(NF($E25,"U_SWSub"),"-")</t>
  </si>
  <si>
    <t>=IFERROR(NF($E25,"U_LicComDt"),"-")</t>
  </si>
  <si>
    <t>=IFERROR(NF($E25,"U_LicEndDt"),"-")</t>
  </si>
  <si>
    <t>=IFERROR(NF($E25,"Comments"),"-")</t>
  </si>
  <si>
    <t>=IF(K27="","Hide","Show")</t>
  </si>
  <si>
    <t>=IFERROR(NF($E27,"DOCNUM"),"-")</t>
  </si>
  <si>
    <t>=IFERROR(NF($E27,"DOCDATE"),"-")</t>
  </si>
  <si>
    <t>=IFERROR(NF($E27,"U_MSENR"),"-")</t>
  </si>
  <si>
    <t>=IFERROR(NF($E27,"CARDCODE"),"-")</t>
  </si>
  <si>
    <t>=IFERROR(NF($E27,"CARDNAME"),"-")</t>
  </si>
  <si>
    <t>=IFERROR(NF($E27,"ITEMCODE"),"-")</t>
  </si>
  <si>
    <t>=IFERROR(NF($E27,"U_CUSTREF"),"-")</t>
  </si>
  <si>
    <t>=IFERROR(NF($E27,"ITEMNAME"),"-")</t>
  </si>
  <si>
    <t>=IFERROR(NF($E27,"MEMO"),"-")</t>
  </si>
  <si>
    <t>=IFERROR(NF($E27,"QUANTITY"),"-")</t>
  </si>
  <si>
    <t>=IFERROR(NF($E27,"ADDRESS2"),"-")</t>
  </si>
  <si>
    <t>=IFERROR(NF($E27,"U_PONO"),"-")</t>
  </si>
  <si>
    <t>=IFERROR(NF($E27,"LINETOTAL"),"-")</t>
  </si>
  <si>
    <t>Auto+Hide+Values+Formulas=Sheet6,Sheet3,Sheet4+FormulasOnly</t>
  </si>
  <si>
    <t>PO NO</t>
  </si>
  <si>
    <t>=IFERROR(NF($E24,"U_PONO"),"-")</t>
  </si>
  <si>
    <t>=SUM(N24-V24)</t>
  </si>
  <si>
    <t>=IFERROR(AD24/AB24,0)</t>
  </si>
  <si>
    <t>=IFERROR(AC25/W25,0)</t>
  </si>
  <si>
    <t>=IFERROR(AC26/W26,0)</t>
  </si>
  <si>
    <t>=SUBTOTAL(9,AC24:AC27)</t>
  </si>
  <si>
    <t>=SUM(N25-V25)</t>
  </si>
  <si>
    <t>=IFERROR(AD25/AB25,0)</t>
  </si>
  <si>
    <t>="01/05/2024"</t>
  </si>
  <si>
    <t>="31/05/2024"</t>
  </si>
  <si>
    <t>="132|149|101"</t>
  </si>
  <si>
    <t>="""UICACS"","""",""SQL="",""2=DOCNUM"",""33035121"",""14=CUSTREF"",""4203172399"",""14=U_CUSTREF"",""4203172399"",""15=DOCDATE"",""9/5/2024"",""15=TAXDATE"",""9/5/2024"",""14=CARDCODE"",""CI1261-SGD"",""14=CARDNAME"",""CHANGI GENERAL HOSPITAL PTE LTD"",""14=ITEMCODE"",""MS9EA-00268GLP"",""14=IT"&amp;"EMNAME"",""MS WINSVRDCCORE SNGL SA MVL 2LIC CORELIC"",""10=QUANTITY"",""28.000000"",""14=U_PONO"",""946000/A/B/C"",""15=U_PODATE"",""26/9/2023"",""10=U_TLINTCOS"",""0.000000"",""2=SLPCODE"",""132"",""14=SLPNAME"",""E0001-CS"",""14=MEMO"",""WENDY KUM CHIOU SZE"",""14=CONTACTNAME"",""E-INVO"&amp;"ICE"",""10=LINETOTAL"",""13592.600000"",""14=U_ENR"","""",""14=U_MSENR"",""S7138270"",""14=U_MSPCN"",""83288253"",""14=ADDRESS2"",""ZAYAR AUNG_x000D_CHANGI GENERAL HOSPITAL 2 SIMEI STREET 3  SINGAPORE 529889_x000D_ZAYAR AUNG_x000D_TEL: 6936 5182_x000D_FAX: _x000D_EMAIL: zayar.aung@synapxe.sg"""</t>
  </si>
  <si>
    <t>=IFERROR(NF($E27,"CONTACTNAME"),"-")</t>
  </si>
  <si>
    <t>=IFERROR(NF($E27,"U_PODATE"),"-")</t>
  </si>
  <si>
    <t>=IFERROR(AC27/W27,0)</t>
  </si>
  <si>
    <t>=SUBTOTAL(9,AB24:AB28)</t>
  </si>
  <si>
    <t>=SUBTOTAL(9,AC24:AC28)</t>
  </si>
  <si>
    <t>SOFTWARE ASSURANCE</t>
  </si>
  <si>
    <t>01.06.2024</t>
  </si>
  <si>
    <t>30.11.2026</t>
  </si>
  <si>
    <t>LOADING AND USAGE IN MAY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</si>
</sst>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[$-14809]dd/mm/yyyy;@"/>
    <numFmt numFmtId="167" formatCode="dd\-mm\-yyyy"/>
  </numFmts>
  <fonts count="1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Calibri "/>
    </font>
    <font>
      <b/>
      <sz val="11"/>
      <color theme="1"/>
      <name val="Calibri"/>
      <family val="2"/>
      <scheme val="minor"/>
    </font>
    <font>
      <b/>
      <sz val="12"/>
      <name val="Aharoni"/>
    </font>
    <font>
      <sz val="11"/>
      <color theme="1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b/>
      <u/>
      <sz val="12"/>
      <color rgb="FFFFFFFF"/>
      <name val="Baskerville Old Face"/>
      <family val="1"/>
    </font>
    <font>
      <i/>
      <sz val="11"/>
      <color theme="1"/>
      <name val="Calibri"/>
      <family val="2"/>
      <scheme val="minor"/>
    </font>
    <font>
      <sz val="10"/>
      <color theme="1"/>
      <name val="Calibri Light"/>
      <family val="2"/>
      <scheme val="major"/>
    </font>
    <font>
      <b/>
      <u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00206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7999816888943144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164" fontId="5" fillId="0" borderId="0" applyFont="0" applyFill="0" applyBorder="0" applyAlignment="0" applyProtection="0"/>
  </cellStyleXfs>
  <cellXfs count="53">
    <xf numFmtId="0" fontId="0" fillId="0" borderId="0" xfId="0"/>
    <xf numFmtId="0" fontId="0" fillId="2" borderId="0" xfId="0" applyFill="1" applyAlignment="1">
      <alignment vertical="top"/>
    </xf>
    <xf numFmtId="0" fontId="0" fillId="2" borderId="0" xfId="0" applyFill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166" fontId="0" fillId="0" borderId="0" xfId="0" applyNumberFormat="1" applyAlignment="1">
      <alignment vertical="top"/>
    </xf>
    <xf numFmtId="0" fontId="0" fillId="0" borderId="0" xfId="0" quotePrefix="1" applyAlignment="1">
      <alignment vertical="top"/>
    </xf>
    <xf numFmtId="0" fontId="0" fillId="4" borderId="0" xfId="0" applyFill="1" applyAlignment="1">
      <alignment vertical="top"/>
    </xf>
    <xf numFmtId="0" fontId="0" fillId="0" borderId="0" xfId="0" applyAlignment="1">
      <alignment vertical="top" wrapText="1"/>
    </xf>
    <xf numFmtId="0" fontId="2" fillId="0" borderId="0" xfId="1" applyFont="1" applyAlignment="1">
      <alignment vertical="top"/>
    </xf>
    <xf numFmtId="0" fontId="3" fillId="0" borderId="0" xfId="0" applyFont="1" applyAlignment="1">
      <alignment vertical="top"/>
    </xf>
    <xf numFmtId="0" fontId="0" fillId="5" borderId="0" xfId="0" applyFill="1" applyAlignment="1">
      <alignment vertical="top"/>
    </xf>
    <xf numFmtId="0" fontId="0" fillId="2" borderId="0" xfId="0" applyFill="1" applyAlignment="1">
      <alignment vertical="top" wrapText="1"/>
    </xf>
    <xf numFmtId="0" fontId="0" fillId="4" borderId="0" xfId="0" applyFill="1" applyAlignment="1">
      <alignment vertical="top" wrapText="1"/>
    </xf>
    <xf numFmtId="14" fontId="0" fillId="0" borderId="0" xfId="0" applyNumberFormat="1" applyAlignment="1">
      <alignment vertical="top"/>
    </xf>
    <xf numFmtId="167" fontId="0" fillId="2" borderId="0" xfId="0" applyNumberFormat="1" applyFill="1" applyAlignment="1">
      <alignment vertical="top"/>
    </xf>
    <xf numFmtId="167" fontId="0" fillId="0" borderId="0" xfId="0" applyNumberFormat="1" applyAlignment="1">
      <alignment vertical="top"/>
    </xf>
    <xf numFmtId="1" fontId="0" fillId="0" borderId="0" xfId="0" applyNumberFormat="1" applyAlignment="1">
      <alignment vertical="top"/>
    </xf>
    <xf numFmtId="0" fontId="4" fillId="0" borderId="0" xfId="1" applyFont="1" applyAlignment="1">
      <alignment horizontal="center" vertical="top"/>
    </xf>
    <xf numFmtId="0" fontId="0" fillId="0" borderId="0" xfId="0" applyAlignment="1">
      <alignment horizontal="center" vertical="top"/>
    </xf>
    <xf numFmtId="0" fontId="0" fillId="2" borderId="0" xfId="0" applyFill="1" applyAlignment="1">
      <alignment horizontal="center" vertical="top"/>
    </xf>
    <xf numFmtId="0" fontId="4" fillId="0" borderId="0" xfId="1" applyFont="1" applyAlignment="1">
      <alignment horizontal="left" vertical="top"/>
    </xf>
    <xf numFmtId="0" fontId="0" fillId="6" borderId="0" xfId="0" applyFill="1" applyAlignment="1">
      <alignment vertical="top"/>
    </xf>
    <xf numFmtId="0" fontId="0" fillId="6" borderId="0" xfId="0" applyFill="1" applyAlignment="1">
      <alignment vertical="top" wrapText="1"/>
    </xf>
    <xf numFmtId="0" fontId="0" fillId="6" borderId="0" xfId="0" applyFill="1" applyAlignment="1">
      <alignment horizontal="center" vertical="top"/>
    </xf>
    <xf numFmtId="167" fontId="0" fillId="6" borderId="0" xfId="0" applyNumberFormat="1" applyFill="1" applyAlignment="1">
      <alignment vertical="top"/>
    </xf>
    <xf numFmtId="0" fontId="0" fillId="6" borderId="0" xfId="0" applyFill="1" applyAlignment="1">
      <alignment horizontal="left" vertical="top"/>
    </xf>
    <xf numFmtId="1" fontId="0" fillId="6" borderId="0" xfId="0" applyNumberFormat="1" applyFill="1" applyAlignment="1">
      <alignment vertical="top"/>
    </xf>
    <xf numFmtId="165" fontId="0" fillId="0" borderId="0" xfId="2" applyNumberFormat="1" applyFont="1" applyAlignment="1">
      <alignment vertical="top"/>
    </xf>
    <xf numFmtId="165" fontId="0" fillId="6" borderId="0" xfId="2" applyNumberFormat="1" applyFont="1" applyFill="1" applyAlignment="1">
      <alignment vertical="top"/>
    </xf>
    <xf numFmtId="166" fontId="0" fillId="0" borderId="0" xfId="0" applyNumberFormat="1" applyAlignment="1">
      <alignment horizontal="center" vertical="top"/>
    </xf>
    <xf numFmtId="40" fontId="0" fillId="0" borderId="0" xfId="2" applyNumberFormat="1" applyFont="1" applyAlignment="1">
      <alignment vertical="top"/>
    </xf>
    <xf numFmtId="0" fontId="6" fillId="7" borderId="0" xfId="0" applyFont="1" applyFill="1" applyAlignment="1">
      <alignment vertical="top"/>
    </xf>
    <xf numFmtId="0" fontId="7" fillId="3" borderId="0" xfId="0" applyFont="1" applyFill="1" applyAlignment="1">
      <alignment horizontal="center" vertical="center"/>
    </xf>
    <xf numFmtId="167" fontId="7" fillId="3" borderId="0" xfId="0" applyNumberFormat="1" applyFont="1" applyFill="1" applyAlignment="1">
      <alignment horizontal="center" vertical="center"/>
    </xf>
    <xf numFmtId="0" fontId="7" fillId="3" borderId="0" xfId="0" applyFont="1" applyFill="1" applyAlignment="1">
      <alignment horizontal="left" vertical="center"/>
    </xf>
    <xf numFmtId="14" fontId="7" fillId="3" borderId="0" xfId="0" applyNumberFormat="1" applyFont="1" applyFill="1" applyAlignment="1">
      <alignment horizontal="center" vertical="center"/>
    </xf>
    <xf numFmtId="0" fontId="7" fillId="3" borderId="0" xfId="0" applyFont="1" applyFill="1" applyAlignment="1">
      <alignment horizontal="center" vertical="center" wrapText="1"/>
    </xf>
    <xf numFmtId="40" fontId="7" fillId="3" borderId="0" xfId="0" applyNumberFormat="1" applyFont="1" applyFill="1" applyAlignment="1">
      <alignment horizontal="center" vertical="center"/>
    </xf>
    <xf numFmtId="165" fontId="7" fillId="3" borderId="0" xfId="2" applyNumberFormat="1" applyFont="1" applyFill="1" applyAlignment="1">
      <alignment horizontal="left" vertical="center"/>
    </xf>
    <xf numFmtId="165" fontId="7" fillId="3" borderId="0" xfId="2" applyNumberFormat="1" applyFont="1" applyFill="1" applyAlignment="1">
      <alignment horizontal="left" vertical="center" wrapText="1"/>
    </xf>
    <xf numFmtId="165" fontId="7" fillId="3" borderId="0" xfId="2" applyNumberFormat="1" applyFont="1" applyFill="1" applyAlignment="1">
      <alignment horizontal="center" vertical="center" wrapText="1"/>
    </xf>
    <xf numFmtId="14" fontId="0" fillId="0" borderId="0" xfId="0" applyNumberFormat="1" applyAlignment="1">
      <alignment horizontal="center" vertical="top"/>
    </xf>
    <xf numFmtId="1" fontId="0" fillId="0" borderId="0" xfId="0" applyNumberFormat="1" applyAlignment="1">
      <alignment horizontal="center" vertical="top"/>
    </xf>
    <xf numFmtId="0" fontId="8" fillId="0" borderId="0" xfId="0" applyFont="1" applyAlignment="1">
      <alignment vertical="top"/>
    </xf>
    <xf numFmtId="38" fontId="0" fillId="0" borderId="0" xfId="2" applyNumberFormat="1" applyFont="1" applyAlignment="1">
      <alignment vertical="top"/>
    </xf>
    <xf numFmtId="40" fontId="8" fillId="0" borderId="0" xfId="2" applyNumberFormat="1" applyFont="1" applyAlignment="1">
      <alignment vertical="top"/>
    </xf>
    <xf numFmtId="0" fontId="9" fillId="0" borderId="0" xfId="0" applyFont="1" applyAlignment="1">
      <alignment horizontal="left" vertical="top"/>
    </xf>
    <xf numFmtId="40" fontId="0" fillId="0" borderId="0" xfId="2" applyNumberFormat="1" applyFont="1" applyAlignment="1">
      <alignment horizontal="center" vertical="top"/>
    </xf>
    <xf numFmtId="0" fontId="10" fillId="0" borderId="0" xfId="0" applyFont="1"/>
    <xf numFmtId="0" fontId="0" fillId="0" borderId="0" xfId="0" quotePrefix="1"/>
    <xf numFmtId="0" fontId="4" fillId="0" borderId="0" xfId="1" applyFont="1" applyAlignment="1">
      <alignment horizontal="center" vertical="top"/>
    </xf>
    <xf numFmtId="0" fontId="7" fillId="3" borderId="0" xfId="0" applyFont="1" applyFill="1" applyAlignment="1">
      <alignment horizontal="left" vertical="center" wrapText="1"/>
    </xf>
  </cellXfs>
  <cellStyles count="3">
    <cellStyle name="Currency" xfId="2" builtinId="4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3"/>
  <sheetViews>
    <sheetView zoomScale="106" zoomScaleNormal="106" workbookViewId="0">
      <selection activeCell="D14" sqref="D14"/>
    </sheetView>
  </sheetViews>
  <sheetFormatPr defaultColWidth="9.28515625" defaultRowHeight="15"/>
  <cols>
    <col min="1" max="1" width="21" style="1" hidden="1" customWidth="1"/>
    <col min="2" max="2" width="12.28515625" style="4" bestFit="1" customWidth="1"/>
    <col min="3" max="3" width="31.7109375" style="4" customWidth="1"/>
    <col min="4" max="4" width="10.28515625" style="4" bestFit="1" customWidth="1"/>
    <col min="5" max="16384" width="9.28515625" style="4"/>
  </cols>
  <sheetData>
    <row r="1" spans="1:5" s="1" customFormat="1" hidden="1">
      <c r="A1" s="1" t="s">
        <v>166</v>
      </c>
      <c r="B1" s="1" t="s">
        <v>1</v>
      </c>
      <c r="C1" s="2" t="s">
        <v>2</v>
      </c>
      <c r="D1" s="1" t="s">
        <v>3</v>
      </c>
    </row>
    <row r="2" spans="1:5">
      <c r="B2" s="4" t="s">
        <v>18</v>
      </c>
      <c r="C2" s="4" t="s">
        <v>4</v>
      </c>
    </row>
    <row r="3" spans="1:5">
      <c r="A3" s="1" t="s">
        <v>0</v>
      </c>
      <c r="B3" s="4" t="s">
        <v>5</v>
      </c>
      <c r="C3" s="5" t="str">
        <f>"01/05/2024"</f>
        <v>01/05/2024</v>
      </c>
    </row>
    <row r="4" spans="1:5">
      <c r="A4" s="1" t="s">
        <v>0</v>
      </c>
      <c r="B4" s="4" t="s">
        <v>6</v>
      </c>
      <c r="C4" s="5" t="str">
        <f>"31/05/2024"</f>
        <v>31/05/2024</v>
      </c>
    </row>
    <row r="5" spans="1:5">
      <c r="A5" s="1" t="s">
        <v>0</v>
      </c>
      <c r="B5" s="4" t="s">
        <v>25</v>
      </c>
      <c r="C5" s="4" t="str">
        <f>"132|149|101"</f>
        <v>132|149|101</v>
      </c>
      <c r="D5" s="4" t="str">
        <f>"Lookup"</f>
        <v>Lookup</v>
      </c>
      <c r="E5" s="4" t="s">
        <v>51</v>
      </c>
    </row>
    <row r="8" spans="1:5">
      <c r="A8" s="1" t="s">
        <v>8</v>
      </c>
      <c r="C8" s="3" t="str">
        <f>TEXT($C$3,"dd/MMM/yyyy") &amp; ".." &amp; TEXT($C$4,"dd/MMM/yyyy")</f>
        <v>01/May/2024..31/May/2024</v>
      </c>
    </row>
    <row r="9" spans="1:5">
      <c r="A9" s="1" t="s">
        <v>9</v>
      </c>
      <c r="C9" s="3" t="str">
        <f>TEXT($C$3,"yyyyMMdd") &amp; ".." &amp; TEXT($C$4,"yyyyMMdd")</f>
        <v>20240501..20240531</v>
      </c>
    </row>
    <row r="10" spans="1:5">
      <c r="B10" s="4" t="s">
        <v>37</v>
      </c>
      <c r="C10" s="6" t="str">
        <f>"'S7138270','7138270' "</f>
        <v xml:space="preserve">'S7138270','7138270' </v>
      </c>
    </row>
    <row r="11" spans="1:5">
      <c r="B11" s="4" t="s">
        <v>35</v>
      </c>
      <c r="C11" s="6" t="str">
        <f>"'S7138270','7138270' "</f>
        <v xml:space="preserve">'S7138270','7138270' </v>
      </c>
    </row>
    <row r="12" spans="1:5">
      <c r="B12" s="4" t="s">
        <v>38</v>
      </c>
      <c r="C12" s="6" t="str">
        <f>"'MS'"</f>
        <v>'MS'</v>
      </c>
    </row>
    <row r="13" spans="1:5">
      <c r="B13" s="4" t="s">
        <v>39</v>
      </c>
      <c r="C13" s="4" t="str">
        <f>$D$13&amp;$D$14</f>
        <v>'CI1077-SGD', 'CI1136-SGD', 'CI1137-SGD', 'CI1139-SGD', 'CI1146-SGD', 'CI1185-SGD', 'CI1190-SGD','CI1209-SGD','CI1232-SGD','CI1256-SGD','CN0015-SGD','CE0080-SGD','CS0084-SGD','CS0085-SGD','CI1238-SGD','CI1190-SGD','CS0086-SGD','CS0507-SGD','CS0507-SGD','CI1261-SGD','CS0085-SGD','CC0128-SGD','CS0222-SGD','CS0226-SGD','CS0653-SGD','CI1277-SGD','CB0059-SGD''CS0678-SGD','CS0653-SGD','CS0276-SGD','CS0200-SGD'</v>
      </c>
      <c r="D13" s="6" t="str">
        <f>"'CI1077-SGD', 'CI1136-SGD', 'CI1137-SGD', 'CI1139-SGD', 'CI1146-SGD', 'CI1185-SGD', 'CI1190-SGD','CI1209-SGD','CI1232-SGD','CI1256-SGD','CN0015-SGD','CE0080-SGD','CS0084-SGD',"</f>
        <v>'CI1077-SGD', 'CI1136-SGD', 'CI1137-SGD', 'CI1139-SGD', 'CI1146-SGD', 'CI1185-SGD', 'CI1190-SGD','CI1209-SGD','CI1232-SGD','CI1256-SGD','CN0015-SGD','CE0080-SGD','CS0084-SGD',</v>
      </c>
    </row>
    <row r="14" spans="1:5">
      <c r="D14" s="4" t="str">
        <f>"'CS0085-SGD','CI1238-SGD','CI1190-SGD','CS0086-SGD','CS0507-SGD','CS0507-SGD','CI1261-SGD','CS0085-SGD','CC0128-SGD','CS0222-SGD','CS0226-SGD','CS0653-SGD','CI1277-SGD','CB0059-SGD''CS0678-SGD','CS0653-SGD','CS0276-SGD','CS0200-SGD'"</f>
        <v>'CS0085-SGD','CI1238-SGD','CI1190-SGD','CS0086-SGD','CS0507-SGD','CS0507-SGD','CI1261-SGD','CS0085-SGD','CC0128-SGD','CS0222-SGD','CS0226-SGD','CS0653-SGD','CI1277-SGD','CB0059-SGD''CS0678-SGD','CS0653-SGD','CS0276-SGD','CS0200-SGD'</v>
      </c>
    </row>
    <row r="15" spans="1:5">
      <c r="D15" s="4" t="s">
        <v>52</v>
      </c>
    </row>
    <row r="28" spans="3:6">
      <c r="C28" s="32" t="s">
        <v>53</v>
      </c>
      <c r="D28" s="32" t="s">
        <v>52</v>
      </c>
    </row>
    <row r="29" spans="3:6">
      <c r="D29" s="6" t="str">
        <f>"'CI1077-SGD', 'CI1136-SGD', 'CI1137-SGD', 'CI1139-SGD', 'CI1146-SGD', 'CI1185-SGD', 'CI1190-SGD','CI1209-SGD','CI1232-SGD','CI1256-SGD','CN0015-SGD','CE0080-SGD','CS0084-SGD',"</f>
        <v>'CI1077-SGD', 'CI1136-SGD', 'CI1137-SGD', 'CI1139-SGD', 'CI1146-SGD', 'CI1185-SGD', 'CI1190-SGD','CI1209-SGD','CI1232-SGD','CI1256-SGD','CN0015-SGD','CE0080-SGD','CS0084-SGD',</v>
      </c>
    </row>
    <row r="30" spans="3:6">
      <c r="D30" s="4" t="str">
        <f>"'CS0085-SGD','CS0086-SGD','CS0507-SGD','CS0507-SGD','CI1261-SGD','CS0085-SGD','CC0128-SGD','CS0222-SGD','CS0226-SGD','CS0653-SGD','CI1277-SGD'"</f>
        <v>'CS0085-SGD','CS0086-SGD','CS0507-SGD','CS0507-SGD','CI1261-SGD','CS0085-SGD','CC0128-SGD','CS0222-SGD','CS0226-SGD','CS0653-SGD','CI1277-SGD'</v>
      </c>
    </row>
    <row r="32" spans="3:6">
      <c r="F32" s="14"/>
    </row>
    <row r="33" spans="7:7">
      <c r="G33" s="14"/>
    </row>
  </sheetData>
  <pageMargins left="0.7" right="0.7" top="0.75" bottom="0.75" header="0.3" footer="0.3"/>
  <pageSetup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U34"/>
  <sheetViews>
    <sheetView tabSelected="1" topLeftCell="U19" zoomScale="92" zoomScaleNormal="92" workbookViewId="0">
      <selection activeCell="AF41" sqref="AF41"/>
    </sheetView>
  </sheetViews>
  <sheetFormatPr defaultColWidth="9.28515625" defaultRowHeight="15"/>
  <cols>
    <col min="1" max="2" width="17.7109375" style="1" hidden="1" customWidth="1"/>
    <col min="3" max="3" width="15.7109375" style="4" hidden="1" customWidth="1"/>
    <col min="4" max="4" width="20.7109375" style="4" hidden="1" customWidth="1"/>
    <col min="5" max="5" width="23.28515625" style="4" hidden="1" customWidth="1"/>
    <col min="6" max="6" width="16.28515625" style="4" hidden="1" customWidth="1"/>
    <col min="7" max="7" width="12.7109375" style="4" hidden="1" customWidth="1"/>
    <col min="8" max="8" width="9.28515625" style="4" hidden="1" customWidth="1"/>
    <col min="9" max="9" width="20" style="8" hidden="1" customWidth="1"/>
    <col min="10" max="10" width="9.28515625" style="4" hidden="1" customWidth="1"/>
    <col min="11" max="11" width="8.28515625" style="4" bestFit="1" customWidth="1"/>
    <col min="12" max="12" width="6.28515625" style="19" bestFit="1" customWidth="1"/>
    <col min="13" max="13" width="10.85546875" style="16" bestFit="1" customWidth="1"/>
    <col min="14" max="14" width="11.28515625" style="4" bestFit="1" customWidth="1"/>
    <col min="15" max="15" width="16.85546875" style="4" bestFit="1" customWidth="1"/>
    <col min="16" max="16" width="9.7109375" style="4" bestFit="1" customWidth="1"/>
    <col min="17" max="17" width="5.42578125" style="3" customWidth="1"/>
    <col min="18" max="18" width="12" style="4" bestFit="1" customWidth="1"/>
    <col min="19" max="19" width="33.28515625" style="4" bestFit="1" customWidth="1"/>
    <col min="20" max="20" width="14.7109375" style="4" bestFit="1" customWidth="1"/>
    <col min="21" max="21" width="14.7109375" style="4" customWidth="1"/>
    <col min="22" max="22" width="10.5703125" style="4" bestFit="1" customWidth="1"/>
    <col min="23" max="23" width="10.28515625" style="17" bestFit="1" customWidth="1"/>
    <col min="24" max="24" width="8.5703125" style="4" bestFit="1" customWidth="1"/>
    <col min="25" max="25" width="23" style="4" hidden="1" customWidth="1"/>
    <col min="26" max="26" width="10.7109375" style="4" hidden="1" customWidth="1"/>
    <col min="27" max="27" width="23.140625" style="4" bestFit="1" customWidth="1"/>
    <col min="28" max="28" width="10.42578125" style="28" bestFit="1" customWidth="1"/>
    <col min="29" max="29" width="13.85546875" style="28" bestFit="1" customWidth="1"/>
    <col min="30" max="30" width="9.7109375" style="4" bestFit="1" customWidth="1"/>
    <col min="31" max="31" width="9.28515625" style="4"/>
    <col min="32" max="32" width="10.5703125" style="4" bestFit="1" customWidth="1"/>
    <col min="33" max="33" width="9.28515625" style="4"/>
    <col min="34" max="35" width="9.28515625" style="4" hidden="1" customWidth="1"/>
    <col min="36" max="37" width="11.28515625" style="4" customWidth="1"/>
    <col min="38" max="38" width="33.5703125" style="4" customWidth="1"/>
    <col min="39" max="39" width="13.140625" style="3" customWidth="1"/>
    <col min="40" max="40" width="11.42578125" style="4" customWidth="1"/>
    <col min="41" max="41" width="9.28515625" style="4"/>
    <col min="42" max="42" width="54.42578125" style="3" customWidth="1"/>
    <col min="43" max="16384" width="9.28515625" style="4"/>
  </cols>
  <sheetData>
    <row r="1" spans="1:42" s="1" customFormat="1" hidden="1">
      <c r="A1" s="1" t="s">
        <v>168</v>
      </c>
      <c r="B1" s="1" t="s">
        <v>41</v>
      </c>
      <c r="C1" s="1" t="s">
        <v>7</v>
      </c>
      <c r="D1" s="1" t="s">
        <v>7</v>
      </c>
      <c r="E1" s="1" t="s">
        <v>7</v>
      </c>
      <c r="F1" s="1" t="s">
        <v>7</v>
      </c>
      <c r="G1" s="1" t="s">
        <v>7</v>
      </c>
      <c r="H1" s="1" t="s">
        <v>7</v>
      </c>
      <c r="I1" s="12" t="s">
        <v>7</v>
      </c>
      <c r="J1" s="1" t="s">
        <v>48</v>
      </c>
      <c r="K1" s="1" t="s">
        <v>17</v>
      </c>
      <c r="L1" s="20" t="s">
        <v>17</v>
      </c>
      <c r="M1" s="15" t="s">
        <v>17</v>
      </c>
      <c r="N1" s="1" t="s">
        <v>17</v>
      </c>
      <c r="O1" s="1" t="s">
        <v>17</v>
      </c>
      <c r="P1" s="1" t="s">
        <v>17</v>
      </c>
      <c r="Q1" s="2" t="s">
        <v>17</v>
      </c>
      <c r="R1" s="1" t="s">
        <v>17</v>
      </c>
      <c r="S1" s="1" t="s">
        <v>17</v>
      </c>
      <c r="T1" s="1" t="s">
        <v>17</v>
      </c>
      <c r="V1" s="1" t="s">
        <v>17</v>
      </c>
      <c r="W1" s="1" t="s">
        <v>17</v>
      </c>
      <c r="X1" s="1" t="s">
        <v>17</v>
      </c>
      <c r="Y1" s="1" t="s">
        <v>7</v>
      </c>
      <c r="Z1" s="1" t="s">
        <v>7</v>
      </c>
      <c r="AA1" s="1" t="s">
        <v>17</v>
      </c>
      <c r="AB1" s="1" t="s">
        <v>17</v>
      </c>
      <c r="AC1" s="1" t="s">
        <v>17</v>
      </c>
      <c r="AH1" s="1" t="s">
        <v>7</v>
      </c>
      <c r="AI1" s="1" t="s">
        <v>7</v>
      </c>
      <c r="AM1" s="2"/>
      <c r="AP1" s="2"/>
    </row>
    <row r="2" spans="1:42" hidden="1">
      <c r="A2" s="1" t="s">
        <v>7</v>
      </c>
      <c r="D2" s="4" t="s">
        <v>18</v>
      </c>
      <c r="E2" s="4" t="str">
        <f>Option!$C$2</f>
        <v>UICACS</v>
      </c>
    </row>
    <row r="3" spans="1:42" hidden="1">
      <c r="A3" s="1" t="s">
        <v>7</v>
      </c>
      <c r="D3" s="7" t="s">
        <v>21</v>
      </c>
      <c r="E3" s="7" t="s">
        <v>19</v>
      </c>
      <c r="F3" s="7" t="s">
        <v>20</v>
      </c>
      <c r="G3" s="7" t="s">
        <v>22</v>
      </c>
      <c r="H3" s="7" t="s">
        <v>42</v>
      </c>
      <c r="I3" s="13" t="s">
        <v>23</v>
      </c>
    </row>
    <row r="4" spans="1:42" ht="15" hidden="1" customHeight="1">
      <c r="A4" s="1" t="s">
        <v>7</v>
      </c>
      <c r="C4" s="4" t="s">
        <v>11</v>
      </c>
      <c r="D4" s="8" t="str">
        <f>".AF_CV_XL_INVOICE where (CARDCODE IN (" &amp; $E$16 &amp; ")) AND (U_ENR IN ("&amp; $E$13 &amp;")  OR U_MSENR IN (" &amp; $E$14 &amp;")) AND U_PRODTYPE =" &amp; $E$15 &amp; " AND %Filter1% AND %Filter2%   "</f>
        <v xml:space="preserve">.AF_CV_XL_INVOICE where (CARDCODE IN ('CI1077-SGD', 'CI1136-SGD', 'CI1137-SGD', 'CI1139-SGD', 'CI1146-SGD', 'CI1185-SGD', 'CI1190-SGD','CI1209-SGD','CI1232-SGD','CI1256-SGD','CN0015-SGD','CE0080-SGD','CS0084-SGD','CS0085-SGD','CI1238-SGD','CI1190-SGD','CS0086-SGD','CS0507-SGD','CS0507-SGD','CI1261-SGD','CS0085-SGD','CC0128-SGD','CS0222-SGD','CS0226-SGD','CS0653-SGD','CI1277-SGD','CB0059-SGD''CS0678-SGD','CS0653-SGD','CS0276-SGD','CS0200-SGD')) AND (U_ENR IN ('S7138270','7138270' )  OR U_MSENR IN ('S7138270','7138270' )) AND U_PRODTYPE ='MS' AND %Filter1% AND %Filter2%   </v>
      </c>
      <c r="E4" s="8" t="str">
        <f>"SQL="&amp;$F$4&amp;$E$2&amp;$D$4&amp;$H$4</f>
        <v>SQL=SELECT DOCNUM, CUSTREF, U_CUSTREF, DOCDATE,TAXDATE, CARDCODE,CARDNAME,ITEMCODE,ITEMNAME,QUANTITY,U_TLINTCOS,SLPNAME,SLPCODE,MEMO,CONTACTNAME, LINETOTAL ,U_ENR, U_MSENR,U_MSPCN,U_SONO,U_PONO,U_PODATE, ADDRESS2 FROM   UICACS.AF_CV_XL_INVOICE where (CARDCODE IN ('CI1077-SGD', 'CI1136-SGD', 'CI1137-SGD', 'CI1139-SGD', 'CI1146-SGD', 'CI1185-SGD', 'CI1190-SGD','CI1209-SGD','CI1232-SGD','CI1256-SGD','CN0015-SGD','CE0080-SGD','CS0084-SGD','CS0085-SGD','CI1238-SGD','CI1190-SGD','CS0086-SGD','CS0507-SGD','CS0507-SGD','CI1261-SGD','CS0085-SGD','CC0128-SGD','CS0222-SGD','CS0226-SGD','CS0653-SGD','CI1277-SGD','CB0059-SGD''CS0678-SGD','CS0653-SGD','CS0276-SGD','CS0200-SGD')) AND (U_ENR IN ('S7138270','7138270' )  OR U_MSENR IN ('S7138270','7138270' )) AND U_PRODTYPE ='MS' AND %Filter1% AND %Filter2%    ORDER BY DOCNUM, DOCDATE</v>
      </c>
      <c r="F4" s="8" t="s">
        <v>46</v>
      </c>
      <c r="G4" s="4" t="s">
        <v>24</v>
      </c>
      <c r="H4" s="4" t="str">
        <f>" ORDER BY DOCNUM, DOCDATE"</f>
        <v xml:space="preserve"> ORDER BY DOCNUM, DOCDATE</v>
      </c>
    </row>
    <row r="5" spans="1:42" ht="15" hidden="1" customHeight="1">
      <c r="A5" s="1" t="s">
        <v>7</v>
      </c>
      <c r="C5" s="4" t="s">
        <v>10</v>
      </c>
      <c r="D5" s="8" t="str">
        <f>".AF_CV_XL_DELIVERY where (CARDCODE IN (" &amp; $E$16 &amp; ")) AND U_ENR IN ("&amp; $E$13 &amp;")  AND U_PRODTYPE =" &amp; $E$15 &amp; " AND %Filter1% AND %Filter2%   "</f>
        <v xml:space="preserve">.AF_CV_XL_DELIVERY where (CARDCODE IN ('CI1077-SGD', 'CI1136-SGD', 'CI1137-SGD', 'CI1139-SGD', 'CI1146-SGD', 'CI1185-SGD', 'CI1190-SGD','CI1209-SGD','CI1232-SGD','CI1256-SGD','CN0015-SGD','CE0080-SGD','CS0084-SGD','CS0085-SGD','CI1238-SGD','CI1190-SGD','CS0086-SGD','CS0507-SGD','CS0507-SGD','CI1261-SGD','CS0085-SGD','CC0128-SGD','CS0222-SGD','CS0226-SGD','CS0653-SGD','CI1277-SGD','CB0059-SGD''CS0678-SGD','CS0653-SGD','CS0276-SGD','CS0200-SGD')) AND U_ENR IN ('S7138270','7138270' )  AND U_PRODTYPE ='MS' AND %Filter1% AND %Filter2%   </v>
      </c>
      <c r="E5" s="8" t="str">
        <f>"SQL="&amp;$F$5&amp;$E$2&amp;$D$5 &amp;$G$5 &amp;$F$5&amp;$E$2&amp;$I$5&amp;H5</f>
        <v>SQL=SELECT DOCNUM, CUSTREF, U_CUSTREF, DOCDATE,TAXDATE, CARDCODE,CARDNAME,ITEMCODE,ITEMNAME,QUANTITY,U_TLINTCOS,SLPNAME,SLPCODE,MEMO,CONTACTNAME, LINETOTAL ,U_ENR, U_MSENR,U_MSPCN,U_SONO,U_PONO,U_PODATE, ADDRESS2  FROM   UICACS.AF_CV_XL_DELIVERY where (CARDCODE IN ('CI1077-SGD', 'CI1136-SGD', 'CI1137-SGD', 'CI1139-SGD', 'CI1146-SGD', 'CI1185-SGD', 'CI1190-SGD','CI1209-SGD','CI1232-SGD','CI1256-SGD','CN0015-SGD','CE0080-SGD','CS0084-SGD','CS0085-SGD','CI1238-SGD','CI1190-SGD','CS0086-SGD','CS0507-SGD','CS0507-SGD','CI1261-SGD','CS0085-SGD','CC0128-SGD','CS0222-SGD','CS0226-SGD','CS0653-SGD','CI1277-SGD','CB0059-SGD''CS0678-SGD','CS0653-SGD','CS0276-SGD','CS0200-SGD')) AND U_ENR IN ('S7138270','7138270' )  AND U_PRODTYPE ='MS' AND %Filter1% AND %Filter2%   UNION ALL SELECT DOCNUM, CUSTREF, U_CUSTREF, DOCDATE,TAXDATE, CARDCODE,CARDNAME,ITEMCODE,ITEMNAME,QUANTITY,U_TLINTCOS,SLPNAME,SLPCODE,MEMO,CONTACTNAME, LINETOTAL ,U_ENR, U_MSENR,U_MSPCN,U_SONO,U_PONO,U_PODATE, ADDRESS2  FROM   UICACS.AF_CV_XL_RETURN where (CARDCODE IN ('CI1077-SGD', 'CI1136-SGD', 'CI1137-SGD', 'CI1139-SGD', 'CI1146-SGD', 'CI1185-SGD', 'CI1190-SGD','CI1209-SGD','CI1232-SGD','CI1256-SGD','CN0015-SGD','CE0080-SGD','CS0084-SGD','CS0085-SGD','CI1238-SGD','CI1190-SGD','CS0086-SGD','CS0507-SGD','CS0507-SGD','CI1261-SGD','CS0085-SGD','CC0128-SGD','CS0222-SGD','CS0226-SGD','CS0653-SGD','CI1277-SGD','CB0059-SGD''CS0678-SGD','CS0653-SGD','CS0276-SGD','CS0200-SGD')) AND U_ENR IN ('S7138270','7138270' )  AND U_PRODTYPE ='MS' AND %Filter1% AND %Filter2%    ORDER BY DOCNUM, DOCDATE</v>
      </c>
      <c r="F5" s="8" t="s">
        <v>47</v>
      </c>
      <c r="G5" s="4" t="s">
        <v>24</v>
      </c>
      <c r="H5" s="4" t="str">
        <f>" ORDER BY DOCNUM, DOCDATE"</f>
        <v xml:space="preserve"> ORDER BY DOCNUM, DOCDATE</v>
      </c>
      <c r="I5" s="8" t="str">
        <f>".AF_CV_XL_RETURN where (CARDCODE IN (" &amp; $E$16 &amp; ")) AND U_ENR IN ("&amp; $E$13 &amp;")  AND U_PRODTYPE =" &amp; $E$15 &amp; " AND %Filter1% AND %Filter2%   "</f>
        <v xml:space="preserve">.AF_CV_XL_RETURN where (CARDCODE IN ('CI1077-SGD', 'CI1136-SGD', 'CI1137-SGD', 'CI1139-SGD', 'CI1146-SGD', 'CI1185-SGD', 'CI1190-SGD','CI1209-SGD','CI1232-SGD','CI1256-SGD','CN0015-SGD','CE0080-SGD','CS0084-SGD','CS0085-SGD','CI1238-SGD','CI1190-SGD','CS0086-SGD','CS0507-SGD','CS0507-SGD','CI1261-SGD','CS0085-SGD','CC0128-SGD','CS0222-SGD','CS0226-SGD','CS0653-SGD','CI1277-SGD','CB0059-SGD''CS0678-SGD','CS0653-SGD','CS0276-SGD','CS0200-SGD')) AND U_ENR IN ('S7138270','7138270' )  AND U_PRODTYPE ='MS' AND %Filter1% AND %Filter2%   </v>
      </c>
    </row>
    <row r="6" spans="1:42" ht="15.75" hidden="1" customHeight="1">
      <c r="A6" s="1" t="s">
        <v>7</v>
      </c>
      <c r="C6" s="4" t="s">
        <v>36</v>
      </c>
      <c r="D6" s="8" t="str">
        <f>".AF_CV_XL_DELIVERY where (CARDCODE IN (" &amp; $E$16 &amp; ")) AND U_MSENR IN (" &amp; $E$14 &amp;") AND U_PRODTYPE =" &amp; $E$15 &amp; " AND %Filter1% AND %Filter2%   "</f>
        <v xml:space="preserve">.AF_CV_XL_DELIVERY where (CARDCODE IN ('CI1077-SGD', 'CI1136-SGD', 'CI1137-SGD', 'CI1139-SGD', 'CI1146-SGD', 'CI1185-SGD', 'CI1190-SGD','CI1209-SGD','CI1232-SGD','CI1256-SGD','CN0015-SGD','CE0080-SGD','CS0084-SGD','CS0085-SGD','CI1238-SGD','CI1190-SGD','CS0086-SGD','CS0507-SGD','CS0507-SGD','CI1261-SGD','CS0085-SGD','CC0128-SGD','CS0222-SGD','CS0226-SGD','CS0653-SGD','CI1277-SGD','CB0059-SGD''CS0678-SGD','CS0653-SGD','CS0276-SGD','CS0200-SGD')) AND U_MSENR IN ('S7138270','7138270' ) AND U_PRODTYPE ='MS' AND %Filter1% AND %Filter2%   </v>
      </c>
      <c r="E6" s="8" t="str">
        <f>"SQL="&amp;$F$6&amp;$E$2&amp;$D$6 &amp;$G$6 &amp;$F$6&amp;$E$2&amp;$I$6&amp;H6</f>
        <v>SQL=SELECT DOCNUM, CUSTREF, U_CUSTREF, DOCDATE,TAXDATE, CARDCODE,CARDNAME,ITEMCODE,ITEMNAME,QUANTITY,U_TLINTCOS,SLPNAME,SLPCODE,MEMO,CONTACTNAME, LINETOTAL ,U_ENR, U_MSENR,U_MSPCN,U_SONO,U_PONO,U_PODATE, ADDRESS2  FROM   UICACS.AF_CV_XL_DELIVERY where (CARDCODE IN ('CI1077-SGD', 'CI1136-SGD', 'CI1137-SGD', 'CI1139-SGD', 'CI1146-SGD', 'CI1185-SGD', 'CI1190-SGD','CI1209-SGD','CI1232-SGD','CI1256-SGD','CN0015-SGD','CE0080-SGD','CS0084-SGD','CS0085-SGD','CI1238-SGD','CI1190-SGD','CS0086-SGD','CS0507-SGD','CS0507-SGD','CI1261-SGD','CS0085-SGD','CC0128-SGD','CS0222-SGD','CS0226-SGD','CS0653-SGD','CI1277-SGD','CB0059-SGD''CS0678-SGD','CS0653-SGD','CS0276-SGD','CS0200-SGD')) AND U_MSENR IN ('S7138270','7138270' ) AND U_PRODTYPE ='MS' AND %Filter1% AND %Filter2%   UNION ALL SELECT DOCNUM, CUSTREF, U_CUSTREF, DOCDATE,TAXDATE, CARDCODE,CARDNAME,ITEMCODE,ITEMNAME,QUANTITY,U_TLINTCOS,SLPNAME,SLPCODE,MEMO,CONTACTNAME, LINETOTAL ,U_ENR, U_MSENR,U_MSPCN,U_SONO,U_PONO,U_PODATE, ADDRESS2  FROM   UICACS.AF_CV_XL_RETURN where (CARDCODE IN ('CI1077-SGD', 'CI1136-SGD', 'CI1137-SGD', 'CI1139-SGD', 'CI1146-SGD', 'CI1185-SGD', 'CI1190-SGD','CI1209-SGD','CI1232-SGD','CI1256-SGD','CN0015-SGD','CE0080-SGD','CS0084-SGD','CS0085-SGD','CI1238-SGD','CI1190-SGD','CS0086-SGD','CS0507-SGD','CS0507-SGD','CI1261-SGD','CS0085-SGD','CC0128-SGD','CS0222-SGD','CS0226-SGD','CS0653-SGD','CI1277-SGD','CB0059-SGD''CS0678-SGD','CS0653-SGD','CS0276-SGD','CS0200-SGD')) AND U_MSENR IN ('S7138270','7138270' ) AND U_PRODTYPE ='MS' AND %Filter1% AND %Filter2%    ORDER BY DOCNUM, DOCDATE</v>
      </c>
      <c r="F6" s="8" t="s">
        <v>47</v>
      </c>
      <c r="G6" s="4" t="s">
        <v>24</v>
      </c>
      <c r="H6" s="4" t="str">
        <f>" ORDER BY DOCNUM, DOCDATE"</f>
        <v xml:space="preserve"> ORDER BY DOCNUM, DOCDATE</v>
      </c>
      <c r="I6" s="8" t="str">
        <f>".AF_CV_XL_RETURN where (CARDCODE IN (" &amp; $E$16 &amp; ")) AND U_MSENR IN (" &amp; $E$14 &amp;") AND U_PRODTYPE =" &amp; $E$15 &amp; " AND %Filter1% AND %Filter2%   "</f>
        <v xml:space="preserve">.AF_CV_XL_RETURN where (CARDCODE IN ('CI1077-SGD', 'CI1136-SGD', 'CI1137-SGD', 'CI1139-SGD', 'CI1146-SGD', 'CI1185-SGD', 'CI1190-SGD','CI1209-SGD','CI1232-SGD','CI1256-SGD','CN0015-SGD','CE0080-SGD','CS0084-SGD','CS0085-SGD','CI1238-SGD','CI1190-SGD','CS0086-SGD','CS0507-SGD','CS0507-SGD','CI1261-SGD','CS0085-SGD','CC0128-SGD','CS0222-SGD','CS0226-SGD','CS0653-SGD','CI1277-SGD','CB0059-SGD''CS0678-SGD','CS0653-SGD','CS0276-SGD','CS0200-SGD')) AND U_MSENR IN ('S7138270','7138270' ) AND U_PRODTYPE ='MS' AND %Filter1% AND %Filter2%   </v>
      </c>
    </row>
    <row r="7" spans="1:42" hidden="1">
      <c r="A7" s="1" t="s">
        <v>7</v>
      </c>
    </row>
    <row r="8" spans="1:42" hidden="1">
      <c r="A8" s="1" t="s">
        <v>7</v>
      </c>
      <c r="K8" s="9"/>
    </row>
    <row r="9" spans="1:42" hidden="1">
      <c r="A9" s="1" t="s">
        <v>7</v>
      </c>
      <c r="K9" s="9"/>
    </row>
    <row r="10" spans="1:42" hidden="1">
      <c r="A10" s="1" t="s">
        <v>7</v>
      </c>
    </row>
    <row r="11" spans="1:42" hidden="1">
      <c r="A11" s="1" t="s">
        <v>7</v>
      </c>
      <c r="C11" s="4" t="s">
        <v>26</v>
      </c>
      <c r="E11" s="4" t="str">
        <f>Option!$C$9</f>
        <v>20240501..20240531</v>
      </c>
      <c r="K11" s="9"/>
    </row>
    <row r="12" spans="1:42" hidden="1">
      <c r="A12" s="1" t="s">
        <v>7</v>
      </c>
      <c r="C12" s="4" t="s">
        <v>27</v>
      </c>
      <c r="E12" s="4" t="str">
        <f>Option!$C$5</f>
        <v>132|149|101</v>
      </c>
      <c r="K12" s="9"/>
    </row>
    <row r="13" spans="1:42" hidden="1">
      <c r="A13" s="1" t="s">
        <v>7</v>
      </c>
      <c r="C13" s="4" t="s">
        <v>37</v>
      </c>
      <c r="E13" s="4" t="str">
        <f>Option!$C$10</f>
        <v xml:space="preserve">'S7138270','7138270' </v>
      </c>
      <c r="K13" s="9"/>
    </row>
    <row r="14" spans="1:42" hidden="1">
      <c r="A14" s="1" t="s">
        <v>7</v>
      </c>
      <c r="C14" s="4" t="s">
        <v>35</v>
      </c>
      <c r="E14" s="4" t="str">
        <f>Option!$C$11</f>
        <v xml:space="preserve">'S7138270','7138270' </v>
      </c>
      <c r="K14" s="9"/>
    </row>
    <row r="15" spans="1:42" hidden="1">
      <c r="A15" s="1" t="s">
        <v>7</v>
      </c>
      <c r="C15" s="4" t="s">
        <v>38</v>
      </c>
      <c r="E15" s="4" t="str">
        <f>Option!$C$12</f>
        <v>'MS'</v>
      </c>
      <c r="Z15" s="14"/>
    </row>
    <row r="16" spans="1:42" hidden="1">
      <c r="A16" s="1" t="s">
        <v>7</v>
      </c>
      <c r="C16" s="4" t="s">
        <v>39</v>
      </c>
      <c r="E16" s="4" t="str">
        <f>Option!$C$13</f>
        <v>'CI1077-SGD', 'CI1136-SGD', 'CI1137-SGD', 'CI1139-SGD', 'CI1146-SGD', 'CI1185-SGD', 'CI1190-SGD','CI1209-SGD','CI1232-SGD','CI1256-SGD','CN0015-SGD','CE0080-SGD','CS0084-SGD','CS0085-SGD','CI1238-SGD','CI1190-SGD','CS0086-SGD','CS0507-SGD','CS0507-SGD','CI1261-SGD','CS0085-SGD','CC0128-SGD','CS0222-SGD','CS0226-SGD','CS0653-SGD','CI1277-SGD','CB0059-SGD''CS0678-SGD','CS0653-SGD','CS0276-SGD','CS0200-SGD'</v>
      </c>
    </row>
    <row r="17" spans="1:45" hidden="1">
      <c r="A17" s="1" t="s">
        <v>7</v>
      </c>
    </row>
    <row r="18" spans="1:45" s="22" customFormat="1" hidden="1">
      <c r="A18" s="22" t="s">
        <v>7</v>
      </c>
      <c r="I18" s="23"/>
      <c r="L18" s="24"/>
      <c r="M18" s="25"/>
      <c r="Q18" s="26"/>
      <c r="W18" s="27"/>
      <c r="AB18" s="29"/>
      <c r="AC18" s="29"/>
      <c r="AM18" s="26"/>
      <c r="AP18" s="26"/>
    </row>
    <row r="20" spans="1:45" ht="15.75">
      <c r="K20" s="18"/>
      <c r="L20" s="18"/>
      <c r="M20" s="18"/>
      <c r="N20" s="18"/>
      <c r="O20" s="18"/>
      <c r="P20" s="18"/>
      <c r="Q20" s="21"/>
      <c r="R20" s="18"/>
      <c r="S20" s="18"/>
      <c r="T20" s="18"/>
      <c r="U20" s="18"/>
      <c r="V20" s="18"/>
      <c r="W20" s="18"/>
      <c r="X20" s="18"/>
      <c r="Y20" s="18"/>
      <c r="Z20" s="18"/>
      <c r="AA20" s="18"/>
    </row>
    <row r="21" spans="1:45" ht="15.75">
      <c r="K21" s="51" t="s">
        <v>40</v>
      </c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51"/>
      <c r="Z21" s="51"/>
      <c r="AA21" s="51"/>
    </row>
    <row r="22" spans="1:45" ht="15.75">
      <c r="K22" s="18"/>
      <c r="L22" s="18"/>
      <c r="M22" s="18"/>
      <c r="N22" s="18"/>
      <c r="O22" s="18"/>
      <c r="P22" s="18"/>
      <c r="Q22" s="21"/>
      <c r="R22" s="18"/>
      <c r="S22" s="18"/>
      <c r="T22" s="18"/>
      <c r="U22" s="18"/>
      <c r="V22" s="18"/>
      <c r="W22" s="18"/>
      <c r="X22" s="18"/>
      <c r="Y22" s="18"/>
      <c r="Z22" s="18"/>
      <c r="AA22" s="18"/>
    </row>
    <row r="23" spans="1:45" ht="78.75">
      <c r="E23" s="10" t="s">
        <v>28</v>
      </c>
      <c r="K23" s="33" t="s">
        <v>54</v>
      </c>
      <c r="L23" s="33" t="s">
        <v>55</v>
      </c>
      <c r="M23" s="33" t="s">
        <v>14</v>
      </c>
      <c r="N23" s="33" t="s">
        <v>15</v>
      </c>
      <c r="O23" s="34" t="s">
        <v>29</v>
      </c>
      <c r="P23" s="33" t="s">
        <v>56</v>
      </c>
      <c r="Q23" s="35" t="s">
        <v>57</v>
      </c>
      <c r="R23" s="33" t="s">
        <v>30</v>
      </c>
      <c r="S23" s="35" t="s">
        <v>34</v>
      </c>
      <c r="T23" s="35" t="s">
        <v>32</v>
      </c>
      <c r="U23" s="36" t="s">
        <v>196</v>
      </c>
      <c r="V23" s="36" t="s">
        <v>16</v>
      </c>
      <c r="W23" s="37" t="s">
        <v>58</v>
      </c>
      <c r="X23" s="37" t="s">
        <v>59</v>
      </c>
      <c r="Y23" s="38" t="s">
        <v>33</v>
      </c>
      <c r="Z23" s="38" t="s">
        <v>12</v>
      </c>
      <c r="AA23" s="35" t="s">
        <v>31</v>
      </c>
      <c r="AB23" s="35" t="s">
        <v>13</v>
      </c>
      <c r="AC23" s="39" t="s">
        <v>49</v>
      </c>
      <c r="AD23" s="39" t="s">
        <v>50</v>
      </c>
      <c r="AE23" s="40" t="s">
        <v>60</v>
      </c>
      <c r="AF23" s="41" t="s">
        <v>61</v>
      </c>
      <c r="AG23" s="41" t="s">
        <v>62</v>
      </c>
      <c r="AH23" s="41" t="s">
        <v>63</v>
      </c>
      <c r="AI23" s="37" t="s">
        <v>64</v>
      </c>
      <c r="AJ23" s="37" t="s">
        <v>65</v>
      </c>
      <c r="AK23" s="37" t="s">
        <v>66</v>
      </c>
      <c r="AL23" s="37" t="s">
        <v>67</v>
      </c>
      <c r="AM23" s="52" t="s">
        <v>68</v>
      </c>
      <c r="AN23" s="37" t="s">
        <v>69</v>
      </c>
      <c r="AO23" s="37" t="s">
        <v>70</v>
      </c>
      <c r="AP23" s="35" t="s">
        <v>71</v>
      </c>
    </row>
    <row r="24" spans="1:45">
      <c r="B24" s="1" t="str">
        <f>IF(K24="","Hide","Show")</f>
        <v>Show</v>
      </c>
      <c r="C24" s="4" t="s">
        <v>43</v>
      </c>
      <c r="E24" s="11" t="str">
        <f>"""UICACS"","""",""SQL="",""2=DOCNUM"",""33035121"",""14=CUSTREF"",""4203172399"",""14=U_CUSTREF"",""4203172399"",""15=DOCDATE"",""9/5/2024"",""15=TAXDATE"",""9/5/2024"",""14=CARDCODE"",""CI1261-SGD"",""14=CARDNAME"",""CHANGI GENERAL HOSPITAL PTE LTD"",""14=ITEMCODE"",""MS7JQ-00355GLP"",""14=IT"&amp;"EMNAME"",""MS SQLSVRENTCORE SNGL SA MVL 2LIC CORELIC"",""10=QUANTITY"",""2.000000"",""14=U_PONO"",""946000/A/B/C"",""15=U_PODATE"",""26/9/2023"",""10=U_TLINTCOS"",""0.000000"",""2=SLPCODE"",""132"",""14=SLPNAME"",""E0001-CS"",""14=MEMO"",""WENDY KUM CHIOU SZE"",""14=CONTACTNAME"",""E-INVO"&amp;"ICE"",""10=LINETOTAL"",""16845.300000"",""14=U_ENR"","""",""14=U_MSENR"",""S7138270"",""14=U_MSPCN"",""83288253"",""14=ADDRESS2"",""ZAYAR AUNG_x000D_CHANGI GENERAL HOSPITAL 2 SIMEI STREET 3  SINGAPORE 529889_x000D_ZAYAR AUNG_x000D_TEL: 6936 5182_x000D_FAX: _x000D_EMAIL: zayar.aung@synapxe.sg"""</f>
        <v>"UICACS","","SQL=","2=DOCNUM","33035121","14=CUSTREF","4203172399","14=U_CUSTREF","4203172399","15=DOCDATE","9/5/2024","15=TAXDATE","9/5/2024","14=CARDCODE","CI1261-SGD","14=CARDNAME","CHANGI GENERAL HOSPITAL PTE LTD","14=ITEMCODE","MS7JQ-00355GLP","14=ITEMNAME","MS SQLSVRENTCORE SNGL SA MVL 2LIC CORELIC","10=QUANTITY","2.000000","14=U_PONO","946000/A/B/C","15=U_PODATE","26/9/2023","10=U_TLINTCOS","0.000000","2=SLPCODE","132","14=SLPNAME","E0001-CS","14=MEMO","WENDY KUM CHIOU SZE","14=CONTACTNAME","E-INVOICE","10=LINETOTAL","16845.300000","14=U_ENR","","14=U_MSENR","S7138270","14=U_MSPCN","83288253","14=ADDRESS2","ZAYAR AUNG_x000D_CHANGI GENERAL HOSPITAL 2 SIMEI STREET 3  SINGAPORE 529889_x000D_ZAYAR AUNG_x000D_TEL: 6936 5182_x000D_FAX: _x000D_EMAIL: zayar.aung@synapxe.sg"</v>
      </c>
      <c r="K24" s="19">
        <f>MONTH(N24)</f>
        <v>5</v>
      </c>
      <c r="L24" s="19">
        <f>YEAR(N24)</f>
        <v>2024</v>
      </c>
      <c r="M24" s="4">
        <v>33035121</v>
      </c>
      <c r="N24" s="30">
        <v>45421</v>
      </c>
      <c r="O24" s="19" t="str">
        <f>"S7138270"</f>
        <v>S7138270</v>
      </c>
      <c r="P24" s="19" t="str">
        <f>"83288253"</f>
        <v>83288253</v>
      </c>
      <c r="Q24" s="19"/>
      <c r="R24" s="19" t="str">
        <f>"CI1261-SGD"</f>
        <v>CI1261-SGD</v>
      </c>
      <c r="S24" s="4" t="str">
        <f>"CHANGI GENERAL HOSPITAL PTE LTD"</f>
        <v>CHANGI GENERAL HOSPITAL PTE LTD</v>
      </c>
      <c r="T24" s="19" t="str">
        <f>"4203172399"</f>
        <v>4203172399</v>
      </c>
      <c r="U24" s="42" t="str">
        <f>"946000/A/B/C"</f>
        <v>946000/A/B/C</v>
      </c>
      <c r="V24" s="42">
        <v>45195</v>
      </c>
      <c r="W24" s="42">
        <v>45421</v>
      </c>
      <c r="X24" s="43">
        <f>SUM(N24-V24)</f>
        <v>226</v>
      </c>
      <c r="Y24" s="44" t="str">
        <f>"MS7JQ-00355GLP"</f>
        <v>MS7JQ-00355GLP</v>
      </c>
      <c r="Z24" s="44" t="str">
        <f>"MS SQLSVRENTCORE SNGL SA MVL 2LIC CORELIC"</f>
        <v>MS SQLSVRENTCORE SNGL SA MVL 2LIC CORELIC</v>
      </c>
      <c r="AA24" s="44" t="str">
        <f>"WENDY KUM CHIOU SZE"</f>
        <v>WENDY KUM CHIOU SZE</v>
      </c>
      <c r="AB24" s="43">
        <v>2</v>
      </c>
      <c r="AC24" s="45">
        <f>IFERROR(AD24/AB24,0)</f>
        <v>8422.65</v>
      </c>
      <c r="AD24" s="31">
        <v>16845.3</v>
      </c>
      <c r="AE24" s="19" t="str">
        <f>"-"</f>
        <v>-</v>
      </c>
      <c r="AF24" s="46">
        <v>16845.3</v>
      </c>
      <c r="AG24" s="30" t="s">
        <v>72</v>
      </c>
      <c r="AH24" s="47" t="str">
        <f>"ZAYAR AUNG_x000D_CHANGI GENERAL HOSPITAL 2 SIMEI STREET 3  SINGAPORE 529889_x000D_ZAYAR AUNG_x000D_TEL: 6936 5182_x000D_FAX: _x000D_EMAIL: zayar.aung@synapxe.sg"</f>
        <v>ZAYAR AUNG_x000D_CHANGI GENERAL HOSPITAL 2 SIMEI STREET 3  SINGAPORE 529889_x000D_ZAYAR AUNG_x000D_TEL: 6936 5182_x000D_FAX: _x000D_EMAIL: zayar.aung@synapxe.sg</v>
      </c>
      <c r="AI24" s="48" t="s">
        <v>73</v>
      </c>
      <c r="AJ24" s="48" t="s">
        <v>74</v>
      </c>
      <c r="AK24" s="3" t="str">
        <f>"MS7JQ-00355GLP"</f>
        <v>MS7JQ-00355GLP</v>
      </c>
      <c r="AL24" s="3" t="str">
        <f>"MS SQLSVRENTCORE SNGL SA MVL 2LIC CORELIC"</f>
        <v>MS SQLSVRENTCORE SNGL SA MVL 2LIC CORELIC</v>
      </c>
      <c r="AM24" s="3" t="s">
        <v>214</v>
      </c>
      <c r="AN24" s="19" t="s">
        <v>215</v>
      </c>
      <c r="AO24" s="19" t="s">
        <v>216</v>
      </c>
      <c r="AP24" s="3" t="s">
        <v>217</v>
      </c>
    </row>
    <row r="25" spans="1:45">
      <c r="A25" s="1" t="s">
        <v>165</v>
      </c>
      <c r="B25" s="1" t="str">
        <f>IF(K25="","Hide","Show")</f>
        <v>Show</v>
      </c>
      <c r="C25" s="4" t="s">
        <v>43</v>
      </c>
      <c r="E25" s="11" t="str">
        <f>"""UICACS"","""",""SQL="",""2=DOCNUM"",""33035121"",""14=CUSTREF"",""4203172399"",""14=U_CUSTREF"",""4203172399"",""15=DOCDATE"",""9/5/2024"",""15=TAXDATE"",""9/5/2024"",""14=CARDCODE"",""CI1261-SGD"",""14=CARDNAME"",""CHANGI GENERAL HOSPITAL PTE LTD"",""14=ITEMCODE"",""MS9EA-00268GLP"",""14=IT"&amp;"EMNAME"",""MS WINSVRDCCORE SNGL SA MVL 2LIC CORELIC"",""10=QUANTITY"",""28.000000"",""14=U_PONO"",""946000/A/B/C"",""15=U_PODATE"",""26/9/2023"",""10=U_TLINTCOS"",""0.000000"",""2=SLPCODE"",""132"",""14=SLPNAME"",""E0001-CS"",""14=MEMO"",""WENDY KUM CHIOU SZE"",""14=CONTACTNAME"",""E-INVO"&amp;"ICE"",""10=LINETOTAL"",""13592.600000"",""14=U_ENR"","""",""14=U_MSENR"",""S7138270"",""14=U_MSPCN"",""83288253"",""14=ADDRESS2"",""ZAYAR AUNG_x000D_CHANGI GENERAL HOSPITAL 2 SIMEI STREET 3  SINGAPORE 529889_x000D_ZAYAR AUNG_x000D_TEL: 6936 5182_x000D_FAX: _x000D_EMAIL: zayar.aung@synapxe.sg"""</f>
        <v>"UICACS","","SQL=","2=DOCNUM","33035121","14=CUSTREF","4203172399","14=U_CUSTREF","4203172399","15=DOCDATE","9/5/2024","15=TAXDATE","9/5/2024","14=CARDCODE","CI1261-SGD","14=CARDNAME","CHANGI GENERAL HOSPITAL PTE LTD","14=ITEMCODE","MS9EA-00268GLP","14=ITEMNAME","MS WINSVRDCCORE SNGL SA MVL 2LIC CORELIC","10=QUANTITY","28.000000","14=U_PONO","946000/A/B/C","15=U_PODATE","26/9/2023","10=U_TLINTCOS","0.000000","2=SLPCODE","132","14=SLPNAME","E0001-CS","14=MEMO","WENDY KUM CHIOU SZE","14=CONTACTNAME","E-INVOICE","10=LINETOTAL","13592.600000","14=U_ENR","","14=U_MSENR","S7138270","14=U_MSPCN","83288253","14=ADDRESS2","ZAYAR AUNG_x000D_CHANGI GENERAL HOSPITAL 2 SIMEI STREET 3  SINGAPORE 529889_x000D_ZAYAR AUNG_x000D_TEL: 6936 5182_x000D_FAX: _x000D_EMAIL: zayar.aung@synapxe.sg"</v>
      </c>
      <c r="K25" s="19">
        <f>MONTH(N25)</f>
        <v>5</v>
      </c>
      <c r="L25" s="19">
        <f>YEAR(N25)</f>
        <v>2024</v>
      </c>
      <c r="M25" s="4">
        <v>33035121</v>
      </c>
      <c r="N25" s="30">
        <v>45421</v>
      </c>
      <c r="O25" s="19" t="str">
        <f>"S7138270"</f>
        <v>S7138270</v>
      </c>
      <c r="P25" s="19" t="str">
        <f>"83288253"</f>
        <v>83288253</v>
      </c>
      <c r="Q25" s="19"/>
      <c r="R25" s="19" t="str">
        <f>"CI1261-SGD"</f>
        <v>CI1261-SGD</v>
      </c>
      <c r="S25" s="4" t="str">
        <f>"CHANGI GENERAL HOSPITAL PTE LTD"</f>
        <v>CHANGI GENERAL HOSPITAL PTE LTD</v>
      </c>
      <c r="T25" s="19" t="str">
        <f>"4203172399"</f>
        <v>4203172399</v>
      </c>
      <c r="U25" s="42" t="str">
        <f>"946000/A/B/C"</f>
        <v>946000/A/B/C</v>
      </c>
      <c r="V25" s="42">
        <v>45195</v>
      </c>
      <c r="W25" s="42">
        <v>45421</v>
      </c>
      <c r="X25" s="43">
        <f>SUM(N25-V25)</f>
        <v>226</v>
      </c>
      <c r="Y25" s="44" t="str">
        <f>"MS9EA-00268GLP"</f>
        <v>MS9EA-00268GLP</v>
      </c>
      <c r="Z25" s="44" t="str">
        <f>"MS WINSVRDCCORE SNGL SA MVL 2LIC CORELIC"</f>
        <v>MS WINSVRDCCORE SNGL SA MVL 2LIC CORELIC</v>
      </c>
      <c r="AA25" s="44" t="str">
        <f>"WENDY KUM CHIOU SZE"</f>
        <v>WENDY KUM CHIOU SZE</v>
      </c>
      <c r="AB25" s="43">
        <v>28</v>
      </c>
      <c r="AC25" s="45">
        <f>IFERROR(AD25/AB25,0)</f>
        <v>485.45</v>
      </c>
      <c r="AD25" s="31">
        <v>13592.6</v>
      </c>
      <c r="AE25" s="19" t="str">
        <f>"-"</f>
        <v>-</v>
      </c>
      <c r="AF25" s="46">
        <v>13592.6</v>
      </c>
      <c r="AG25" s="30" t="s">
        <v>72</v>
      </c>
      <c r="AH25" s="47" t="str">
        <f>"ZAYAR AUNG_x000D_CHANGI GENERAL HOSPITAL 2 SIMEI STREET 3  SINGAPORE 529889_x000D_ZAYAR AUNG_x000D_TEL: 6936 5182_x000D_FAX: _x000D_EMAIL: zayar.aung@synapxe.sg"</f>
        <v>ZAYAR AUNG_x000D_CHANGI GENERAL HOSPITAL 2 SIMEI STREET 3  SINGAPORE 529889_x000D_ZAYAR AUNG_x000D_TEL: 6936 5182_x000D_FAX: _x000D_EMAIL: zayar.aung@synapxe.sg</v>
      </c>
      <c r="AI25" s="48" t="s">
        <v>73</v>
      </c>
      <c r="AJ25" s="48" t="s">
        <v>74</v>
      </c>
      <c r="AK25" s="3" t="str">
        <f>"MS9EA-00268GLP"</f>
        <v>MS9EA-00268GLP</v>
      </c>
      <c r="AL25" s="3" t="str">
        <f>"MS WINSVRDCCORE SNGL SA MVL 2LIC CORELIC"</f>
        <v>MS WINSVRDCCORE SNGL SA MVL 2LIC CORELIC</v>
      </c>
      <c r="AM25" s="3" t="s">
        <v>214</v>
      </c>
      <c r="AN25" s="19" t="s">
        <v>215</v>
      </c>
      <c r="AO25" s="19" t="s">
        <v>216</v>
      </c>
      <c r="AP25" s="3" t="s">
        <v>217</v>
      </c>
    </row>
    <row r="26" spans="1:45" hidden="1">
      <c r="B26" s="1" t="str">
        <f>IF(K26="","Hide","Show")</f>
        <v>Hide</v>
      </c>
      <c r="C26" s="4" t="s">
        <v>44</v>
      </c>
      <c r="E26" s="11" t="str">
        <f>""</f>
        <v/>
      </c>
      <c r="K26" s="4" t="str">
        <f>""</f>
        <v/>
      </c>
      <c r="L26" s="30" t="str">
        <f>""</f>
        <v/>
      </c>
      <c r="M26" s="4" t="str">
        <f>""</f>
        <v/>
      </c>
      <c r="N26" s="4" t="str">
        <f>""</f>
        <v/>
      </c>
      <c r="O26" s="4" t="str">
        <f>""</f>
        <v/>
      </c>
      <c r="P26" s="4" t="str">
        <f>""</f>
        <v/>
      </c>
      <c r="Q26" s="3" t="str">
        <f>""</f>
        <v/>
      </c>
      <c r="R26" s="5"/>
      <c r="S26" s="4" t="str">
        <f>""</f>
        <v/>
      </c>
      <c r="T26" s="4" t="str">
        <f>""</f>
        <v/>
      </c>
      <c r="V26" s="4" t="str">
        <f>""</f>
        <v/>
      </c>
      <c r="W26" s="17" t="str">
        <f>""</f>
        <v/>
      </c>
      <c r="X26" s="4" t="str">
        <f>""</f>
        <v/>
      </c>
      <c r="Y26" s="16" t="str">
        <f>""</f>
        <v/>
      </c>
      <c r="Z26" s="5" t="str">
        <f>""</f>
        <v/>
      </c>
      <c r="AA26" s="4" t="str">
        <f>""</f>
        <v/>
      </c>
      <c r="AB26" s="48">
        <f>IFERROR(AC26/W26,0)</f>
        <v>0</v>
      </c>
      <c r="AC26" s="31" t="str">
        <f>""</f>
        <v/>
      </c>
    </row>
    <row r="27" spans="1:45" hidden="1">
      <c r="B27" s="1" t="str">
        <f>IF(K27="","Hide","Show")</f>
        <v>Hide</v>
      </c>
      <c r="C27" s="4" t="s">
        <v>45</v>
      </c>
      <c r="E27" s="11" t="str">
        <f>""</f>
        <v/>
      </c>
      <c r="K27" s="4" t="str">
        <f>""</f>
        <v/>
      </c>
      <c r="L27" s="30" t="str">
        <f>""</f>
        <v/>
      </c>
      <c r="M27" s="4" t="str">
        <f>""</f>
        <v/>
      </c>
      <c r="N27" s="4" t="str">
        <f>""</f>
        <v/>
      </c>
      <c r="O27" s="4" t="str">
        <f>""</f>
        <v/>
      </c>
      <c r="P27" s="4" t="str">
        <f>""</f>
        <v/>
      </c>
      <c r="Q27" s="3" t="str">
        <f>""</f>
        <v/>
      </c>
      <c r="R27" s="5"/>
      <c r="S27" s="4" t="str">
        <f>""</f>
        <v/>
      </c>
      <c r="T27" s="4" t="str">
        <f>""</f>
        <v/>
      </c>
      <c r="V27" s="4" t="str">
        <f>""</f>
        <v/>
      </c>
      <c r="W27" s="17" t="str">
        <f>""</f>
        <v/>
      </c>
      <c r="X27" s="4" t="str">
        <f>""</f>
        <v/>
      </c>
      <c r="Y27" s="16" t="str">
        <f>""</f>
        <v/>
      </c>
      <c r="Z27" s="5" t="str">
        <f>""</f>
        <v/>
      </c>
      <c r="AA27" s="4" t="str">
        <f>""</f>
        <v/>
      </c>
      <c r="AB27" s="48">
        <f>IFERROR(AC27/W27,0)</f>
        <v>0</v>
      </c>
      <c r="AC27" s="31" t="str">
        <f>""</f>
        <v/>
      </c>
    </row>
    <row r="28" spans="1:45">
      <c r="AB28" s="31"/>
      <c r="AC28" s="31"/>
    </row>
    <row r="29" spans="1:45">
      <c r="AJ29" s="14"/>
    </row>
    <row r="30" spans="1:45">
      <c r="AQ30" s="14"/>
    </row>
    <row r="31" spans="1:45">
      <c r="AR31" s="14"/>
    </row>
    <row r="32" spans="1:45">
      <c r="AS32" s="14"/>
    </row>
    <row r="33" spans="46:47">
      <c r="AT33" s="14"/>
    </row>
    <row r="34" spans="46:47">
      <c r="AU34" s="14"/>
    </row>
  </sheetData>
  <sortState xmlns:xlrd2="http://schemas.microsoft.com/office/spreadsheetml/2017/richdata2" ref="K24:AC24">
    <sortCondition ref="N24"/>
  </sortState>
  <mergeCells count="1">
    <mergeCell ref="K21:AA2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217852-5CFC-4F6B-A694-0A65C14A8F52}">
  <dimension ref="A1:B8"/>
  <sheetViews>
    <sheetView topLeftCell="B2" workbookViewId="0">
      <selection activeCell="B8" sqref="B8"/>
    </sheetView>
  </sheetViews>
  <sheetFormatPr defaultRowHeight="15"/>
  <cols>
    <col min="1" max="1" width="8.85546875" hidden="1" customWidth="1"/>
    <col min="2" max="2" width="13.42578125" customWidth="1"/>
  </cols>
  <sheetData>
    <row r="1" spans="1:2" hidden="1">
      <c r="A1" t="s">
        <v>76</v>
      </c>
    </row>
    <row r="5" spans="1:2">
      <c r="B5" s="49" t="s">
        <v>75</v>
      </c>
    </row>
    <row r="7" spans="1:2">
      <c r="B7" s="6" t="str">
        <f>"'CI1077-SGD', 'CI1136-SGD', 'CI1137-SGD', 'CI1139-SGD', 'CI1146-SGD', 'CI1185-SGD', 'CI1190-SGD','CI1209-SGD','CI1232-SGD','CI1256-SGD','CN0015-SGD','CE0080-SGD','CS0084-SGD',"</f>
        <v>'CI1077-SGD', 'CI1136-SGD', 'CI1137-SGD', 'CI1139-SGD', 'CI1146-SGD', 'CI1185-SGD', 'CI1190-SGD','CI1209-SGD','CI1232-SGD','CI1256-SGD','CN0015-SGD','CE0080-SGD','CS0084-SGD',</v>
      </c>
    </row>
    <row r="8" spans="1:2">
      <c r="B8" s="4" t="str">
        <f>"'CS0085-SGD','CI1238-SGD','CI1190-SGD','CS0086-SGD','CS0507-SGD','CS0507-SGD','CI1261-SGD','CS0085-SGD','CC0128-SGD','CS0222-SGD','CS0226-SGD','CS0653-SGD','CI1277-SGD','CB0059-SGD''CS0678-SGD','CS0653-SGD','CS0276-SGD','CS0200-SGD'"</f>
        <v>'CS0085-SGD','CI1238-SGD','CI1190-SGD','CS0086-SGD','CS0507-SGD','CS0507-SGD','CI1261-SGD','CS0085-SGD','CC0128-SGD','CS0222-SGD','CS0226-SGD','CS0653-SGD','CI1277-SGD','CB0059-SGD''CS0678-SGD','CS0653-SGD','CS0276-SGD','CS0200-SGD'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4D020C-E21E-4C78-8DE7-07398900ACA9}">
  <dimension ref="A1:E30"/>
  <sheetViews>
    <sheetView workbookViewId="0"/>
  </sheetViews>
  <sheetFormatPr defaultRowHeight="15"/>
  <sheetData>
    <row r="1" spans="1:5">
      <c r="A1" s="50" t="s">
        <v>86</v>
      </c>
      <c r="B1" s="50" t="s">
        <v>1</v>
      </c>
      <c r="C1" s="50" t="s">
        <v>2</v>
      </c>
      <c r="D1" s="50" t="s">
        <v>3</v>
      </c>
    </row>
    <row r="2" spans="1:5">
      <c r="B2" s="50" t="s">
        <v>18</v>
      </c>
      <c r="C2" s="50" t="s">
        <v>4</v>
      </c>
    </row>
    <row r="3" spans="1:5">
      <c r="A3" s="50" t="s">
        <v>0</v>
      </c>
      <c r="B3" s="50" t="s">
        <v>5</v>
      </c>
      <c r="C3" s="50" t="s">
        <v>205</v>
      </c>
    </row>
    <row r="4" spans="1:5">
      <c r="A4" s="50" t="s">
        <v>0</v>
      </c>
      <c r="B4" s="50" t="s">
        <v>6</v>
      </c>
      <c r="C4" s="50" t="s">
        <v>206</v>
      </c>
    </row>
    <row r="5" spans="1:5">
      <c r="A5" s="50" t="s">
        <v>0</v>
      </c>
      <c r="B5" s="50" t="s">
        <v>25</v>
      </c>
      <c r="C5" s="50" t="s">
        <v>207</v>
      </c>
      <c r="D5" s="50" t="s">
        <v>77</v>
      </c>
      <c r="E5" s="50" t="s">
        <v>51</v>
      </c>
    </row>
    <row r="8" spans="1:5">
      <c r="A8" s="50" t="s">
        <v>8</v>
      </c>
      <c r="C8" s="50" t="s">
        <v>78</v>
      </c>
    </row>
    <row r="9" spans="1:5">
      <c r="A9" s="50" t="s">
        <v>9</v>
      </c>
      <c r="C9" s="50" t="s">
        <v>79</v>
      </c>
    </row>
    <row r="10" spans="1:5">
      <c r="B10" s="50" t="s">
        <v>37</v>
      </c>
      <c r="C10" s="50" t="s">
        <v>80</v>
      </c>
    </row>
    <row r="11" spans="1:5">
      <c r="B11" s="50" t="s">
        <v>35</v>
      </c>
      <c r="C11" s="50" t="s">
        <v>80</v>
      </c>
    </row>
    <row r="12" spans="1:5">
      <c r="B12" s="50" t="s">
        <v>38</v>
      </c>
      <c r="C12" s="50" t="s">
        <v>81</v>
      </c>
    </row>
    <row r="13" spans="1:5">
      <c r="B13" s="50" t="s">
        <v>39</v>
      </c>
      <c r="C13" s="50" t="s">
        <v>82</v>
      </c>
      <c r="D13" s="50" t="s">
        <v>83</v>
      </c>
    </row>
    <row r="14" spans="1:5">
      <c r="D14" s="50" t="s">
        <v>84</v>
      </c>
    </row>
    <row r="15" spans="1:5">
      <c r="D15" s="50" t="s">
        <v>52</v>
      </c>
    </row>
    <row r="28" spans="3:4">
      <c r="C28" s="50" t="s">
        <v>53</v>
      </c>
      <c r="D28" s="50" t="s">
        <v>52</v>
      </c>
    </row>
    <row r="29" spans="3:4">
      <c r="D29" s="50" t="s">
        <v>83</v>
      </c>
    </row>
    <row r="30" spans="3:4">
      <c r="D30" s="50" t="s">
        <v>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53A4F6-AA5C-4E59-8238-82855A73E5FE}">
  <dimension ref="A1:E30"/>
  <sheetViews>
    <sheetView workbookViewId="0"/>
  </sheetViews>
  <sheetFormatPr defaultRowHeight="15"/>
  <sheetData>
    <row r="1" spans="1:5">
      <c r="A1" s="50" t="s">
        <v>86</v>
      </c>
      <c r="B1" s="50" t="s">
        <v>1</v>
      </c>
      <c r="C1" s="50" t="s">
        <v>2</v>
      </c>
      <c r="D1" s="50" t="s">
        <v>3</v>
      </c>
    </row>
    <row r="2" spans="1:5">
      <c r="B2" s="50" t="s">
        <v>18</v>
      </c>
      <c r="C2" s="50" t="s">
        <v>4</v>
      </c>
    </row>
    <row r="3" spans="1:5">
      <c r="A3" s="50" t="s">
        <v>0</v>
      </c>
      <c r="B3" s="50" t="s">
        <v>5</v>
      </c>
      <c r="C3" s="50" t="s">
        <v>205</v>
      </c>
    </row>
    <row r="4" spans="1:5">
      <c r="A4" s="50" t="s">
        <v>0</v>
      </c>
      <c r="B4" s="50" t="s">
        <v>6</v>
      </c>
      <c r="C4" s="50" t="s">
        <v>206</v>
      </c>
    </row>
    <row r="5" spans="1:5">
      <c r="A5" s="50" t="s">
        <v>0</v>
      </c>
      <c r="B5" s="50" t="s">
        <v>25</v>
      </c>
      <c r="C5" s="50" t="s">
        <v>207</v>
      </c>
      <c r="D5" s="50" t="s">
        <v>77</v>
      </c>
      <c r="E5" s="50" t="s">
        <v>51</v>
      </c>
    </row>
    <row r="8" spans="1:5">
      <c r="A8" s="50" t="s">
        <v>8</v>
      </c>
      <c r="C8" s="50" t="s">
        <v>78</v>
      </c>
    </row>
    <row r="9" spans="1:5">
      <c r="A9" s="50" t="s">
        <v>9</v>
      </c>
      <c r="C9" s="50" t="s">
        <v>79</v>
      </c>
    </row>
    <row r="10" spans="1:5">
      <c r="B10" s="50" t="s">
        <v>37</v>
      </c>
      <c r="C10" s="50" t="s">
        <v>80</v>
      </c>
    </row>
    <row r="11" spans="1:5">
      <c r="B11" s="50" t="s">
        <v>35</v>
      </c>
      <c r="C11" s="50" t="s">
        <v>80</v>
      </c>
    </row>
    <row r="12" spans="1:5">
      <c r="B12" s="50" t="s">
        <v>38</v>
      </c>
      <c r="C12" s="50" t="s">
        <v>81</v>
      </c>
    </row>
    <row r="13" spans="1:5">
      <c r="B13" s="50" t="s">
        <v>39</v>
      </c>
      <c r="C13" s="50" t="s">
        <v>82</v>
      </c>
      <c r="D13" s="50" t="s">
        <v>83</v>
      </c>
    </row>
    <row r="14" spans="1:5">
      <c r="D14" s="50" t="s">
        <v>84</v>
      </c>
    </row>
    <row r="15" spans="1:5">
      <c r="D15" s="50" t="s">
        <v>52</v>
      </c>
    </row>
    <row r="28" spans="3:4">
      <c r="C28" s="50" t="s">
        <v>53</v>
      </c>
      <c r="D28" s="50" t="s">
        <v>52</v>
      </c>
    </row>
    <row r="29" spans="3:4">
      <c r="D29" s="50" t="s">
        <v>83</v>
      </c>
    </row>
    <row r="30" spans="3:4">
      <c r="D30" s="50" t="s">
        <v>85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B4E420-1081-4367-8712-55FB380D588C}">
  <dimension ref="A1:AP28"/>
  <sheetViews>
    <sheetView workbookViewId="0"/>
  </sheetViews>
  <sheetFormatPr defaultRowHeight="15"/>
  <sheetData>
    <row r="1" spans="1:35">
      <c r="A1" s="50" t="s">
        <v>164</v>
      </c>
      <c r="B1" s="50" t="s">
        <v>41</v>
      </c>
      <c r="C1" s="50" t="s">
        <v>7</v>
      </c>
      <c r="D1" s="50" t="s">
        <v>7</v>
      </c>
      <c r="E1" s="50" t="s">
        <v>7</v>
      </c>
      <c r="F1" s="50" t="s">
        <v>7</v>
      </c>
      <c r="G1" s="50" t="s">
        <v>7</v>
      </c>
      <c r="H1" s="50" t="s">
        <v>7</v>
      </c>
      <c r="I1" s="50" t="s">
        <v>7</v>
      </c>
      <c r="J1" s="50" t="s">
        <v>48</v>
      </c>
      <c r="K1" s="50" t="s">
        <v>17</v>
      </c>
      <c r="L1" s="50" t="s">
        <v>17</v>
      </c>
      <c r="M1" s="50" t="s">
        <v>17</v>
      </c>
      <c r="N1" s="50" t="s">
        <v>17</v>
      </c>
      <c r="O1" s="50" t="s">
        <v>17</v>
      </c>
      <c r="P1" s="50" t="s">
        <v>17</v>
      </c>
      <c r="Q1" s="50" t="s">
        <v>17</v>
      </c>
      <c r="R1" s="50" t="s">
        <v>17</v>
      </c>
      <c r="S1" s="50" t="s">
        <v>17</v>
      </c>
      <c r="T1" s="50" t="s">
        <v>17</v>
      </c>
      <c r="V1" s="50" t="s">
        <v>17</v>
      </c>
      <c r="W1" s="50" t="s">
        <v>17</v>
      </c>
      <c r="X1" s="50" t="s">
        <v>17</v>
      </c>
      <c r="Y1" s="50" t="s">
        <v>7</v>
      </c>
      <c r="Z1" s="50" t="s">
        <v>7</v>
      </c>
      <c r="AA1" s="50" t="s">
        <v>17</v>
      </c>
      <c r="AB1" s="50" t="s">
        <v>17</v>
      </c>
      <c r="AC1" s="50" t="s">
        <v>17</v>
      </c>
      <c r="AH1" s="50" t="s">
        <v>7</v>
      </c>
      <c r="AI1" s="50" t="s">
        <v>7</v>
      </c>
    </row>
    <row r="2" spans="1:35">
      <c r="A2" s="50" t="s">
        <v>7</v>
      </c>
      <c r="D2" s="50" t="s">
        <v>18</v>
      </c>
      <c r="E2" s="50" t="s">
        <v>87</v>
      </c>
    </row>
    <row r="3" spans="1:35">
      <c r="A3" s="50" t="s">
        <v>7</v>
      </c>
      <c r="D3" s="50" t="s">
        <v>21</v>
      </c>
      <c r="E3" s="50" t="s">
        <v>19</v>
      </c>
      <c r="F3" s="50" t="s">
        <v>20</v>
      </c>
      <c r="G3" s="50" t="s">
        <v>22</v>
      </c>
      <c r="H3" s="50" t="s">
        <v>42</v>
      </c>
      <c r="I3" s="50" t="s">
        <v>23</v>
      </c>
    </row>
    <row r="4" spans="1:35">
      <c r="A4" s="50" t="s">
        <v>7</v>
      </c>
      <c r="C4" s="50" t="s">
        <v>11</v>
      </c>
      <c r="D4" s="50" t="s">
        <v>88</v>
      </c>
      <c r="E4" s="50" t="s">
        <v>89</v>
      </c>
      <c r="F4" s="50" t="s">
        <v>46</v>
      </c>
      <c r="G4" s="50" t="s">
        <v>24</v>
      </c>
      <c r="H4" s="50" t="s">
        <v>90</v>
      </c>
    </row>
    <row r="5" spans="1:35">
      <c r="A5" s="50" t="s">
        <v>7</v>
      </c>
      <c r="C5" s="50" t="s">
        <v>10</v>
      </c>
      <c r="D5" s="50" t="s">
        <v>91</v>
      </c>
      <c r="E5" s="50" t="s">
        <v>92</v>
      </c>
      <c r="F5" s="50" t="s">
        <v>47</v>
      </c>
      <c r="G5" s="50" t="s">
        <v>24</v>
      </c>
      <c r="H5" s="50" t="s">
        <v>90</v>
      </c>
      <c r="I5" s="50" t="s">
        <v>93</v>
      </c>
    </row>
    <row r="6" spans="1:35">
      <c r="A6" s="50" t="s">
        <v>7</v>
      </c>
      <c r="C6" s="50" t="s">
        <v>36</v>
      </c>
      <c r="D6" s="50" t="s">
        <v>94</v>
      </c>
      <c r="E6" s="50" t="s">
        <v>95</v>
      </c>
      <c r="F6" s="50" t="s">
        <v>47</v>
      </c>
      <c r="G6" s="50" t="s">
        <v>24</v>
      </c>
      <c r="H6" s="50" t="s">
        <v>90</v>
      </c>
      <c r="I6" s="50" t="s">
        <v>96</v>
      </c>
    </row>
    <row r="7" spans="1:35">
      <c r="A7" s="50" t="s">
        <v>7</v>
      </c>
    </row>
    <row r="8" spans="1:35">
      <c r="A8" s="50" t="s">
        <v>7</v>
      </c>
    </row>
    <row r="9" spans="1:35">
      <c r="A9" s="50" t="s">
        <v>7</v>
      </c>
    </row>
    <row r="10" spans="1:35">
      <c r="A10" s="50" t="s">
        <v>7</v>
      </c>
    </row>
    <row r="11" spans="1:35">
      <c r="A11" s="50" t="s">
        <v>7</v>
      </c>
      <c r="C11" s="50" t="s">
        <v>26</v>
      </c>
      <c r="E11" s="50" t="s">
        <v>97</v>
      </c>
    </row>
    <row r="12" spans="1:35">
      <c r="A12" s="50" t="s">
        <v>7</v>
      </c>
      <c r="C12" s="50" t="s">
        <v>27</v>
      </c>
      <c r="E12" s="50" t="s">
        <v>98</v>
      </c>
    </row>
    <row r="13" spans="1:35">
      <c r="A13" s="50" t="s">
        <v>7</v>
      </c>
      <c r="C13" s="50" t="s">
        <v>37</v>
      </c>
      <c r="E13" s="50" t="s">
        <v>99</v>
      </c>
    </row>
    <row r="14" spans="1:35">
      <c r="A14" s="50" t="s">
        <v>7</v>
      </c>
      <c r="C14" s="50" t="s">
        <v>35</v>
      </c>
      <c r="E14" s="50" t="s">
        <v>100</v>
      </c>
    </row>
    <row r="15" spans="1:35">
      <c r="A15" s="50" t="s">
        <v>7</v>
      </c>
      <c r="C15" s="50" t="s">
        <v>38</v>
      </c>
      <c r="E15" s="50" t="s">
        <v>101</v>
      </c>
    </row>
    <row r="16" spans="1:35">
      <c r="A16" s="50" t="s">
        <v>7</v>
      </c>
      <c r="C16" s="50" t="s">
        <v>39</v>
      </c>
      <c r="E16" s="50" t="s">
        <v>102</v>
      </c>
    </row>
    <row r="17" spans="1:42">
      <c r="A17" s="50" t="s">
        <v>7</v>
      </c>
    </row>
    <row r="18" spans="1:42">
      <c r="A18" s="50" t="s">
        <v>7</v>
      </c>
    </row>
    <row r="21" spans="1:42">
      <c r="K21" s="50" t="s">
        <v>40</v>
      </c>
    </row>
    <row r="23" spans="1:42">
      <c r="E23" s="50" t="s">
        <v>28</v>
      </c>
      <c r="K23" s="50" t="s">
        <v>54</v>
      </c>
      <c r="L23" s="50" t="s">
        <v>55</v>
      </c>
      <c r="M23" s="50" t="s">
        <v>14</v>
      </c>
      <c r="N23" s="50" t="s">
        <v>15</v>
      </c>
      <c r="O23" s="50" t="s">
        <v>29</v>
      </c>
      <c r="P23" s="50" t="s">
        <v>56</v>
      </c>
      <c r="Q23" s="50" t="s">
        <v>57</v>
      </c>
      <c r="R23" s="50" t="s">
        <v>30</v>
      </c>
      <c r="S23" s="50" t="s">
        <v>34</v>
      </c>
      <c r="T23" s="50" t="s">
        <v>32</v>
      </c>
      <c r="U23" s="50" t="s">
        <v>196</v>
      </c>
      <c r="V23" s="50" t="s">
        <v>16</v>
      </c>
      <c r="W23" s="50" t="s">
        <v>58</v>
      </c>
      <c r="X23" s="50" t="s">
        <v>59</v>
      </c>
      <c r="Y23" s="50" t="s">
        <v>33</v>
      </c>
      <c r="Z23" s="50" t="s">
        <v>12</v>
      </c>
      <c r="AA23" s="50" t="s">
        <v>31</v>
      </c>
      <c r="AB23" s="50" t="s">
        <v>13</v>
      </c>
      <c r="AC23" s="50" t="s">
        <v>49</v>
      </c>
      <c r="AD23" s="50" t="s">
        <v>50</v>
      </c>
      <c r="AE23" s="50" t="s">
        <v>60</v>
      </c>
      <c r="AF23" s="50" t="s">
        <v>61</v>
      </c>
      <c r="AG23" s="50" t="s">
        <v>62</v>
      </c>
      <c r="AH23" s="50" t="s">
        <v>63</v>
      </c>
      <c r="AI23" s="50" t="s">
        <v>64</v>
      </c>
      <c r="AJ23" s="50" t="s">
        <v>65</v>
      </c>
      <c r="AK23" s="50" t="s">
        <v>66</v>
      </c>
      <c r="AL23" s="50" t="s">
        <v>67</v>
      </c>
      <c r="AM23" s="50" t="s">
        <v>68</v>
      </c>
      <c r="AN23" s="50" t="s">
        <v>69</v>
      </c>
      <c r="AO23" s="50" t="s">
        <v>70</v>
      </c>
      <c r="AP23" s="50" t="s">
        <v>71</v>
      </c>
    </row>
    <row r="24" spans="1:42">
      <c r="B24" s="50" t="s">
        <v>103</v>
      </c>
      <c r="C24" s="50" t="s">
        <v>43</v>
      </c>
      <c r="E24" s="50" t="s">
        <v>104</v>
      </c>
      <c r="K24" s="50" t="s">
        <v>105</v>
      </c>
      <c r="L24" s="50" t="s">
        <v>106</v>
      </c>
      <c r="M24" s="50" t="s">
        <v>107</v>
      </c>
      <c r="N24" s="50" t="s">
        <v>108</v>
      </c>
      <c r="O24" s="50" t="s">
        <v>109</v>
      </c>
      <c r="P24" s="50" t="s">
        <v>110</v>
      </c>
      <c r="R24" s="50" t="s">
        <v>111</v>
      </c>
      <c r="S24" s="50" t="s">
        <v>112</v>
      </c>
      <c r="T24" s="50" t="s">
        <v>113</v>
      </c>
      <c r="U24" s="50" t="s">
        <v>197</v>
      </c>
      <c r="V24" s="50" t="s">
        <v>114</v>
      </c>
      <c r="W24" s="50" t="s">
        <v>115</v>
      </c>
      <c r="X24" s="50" t="s">
        <v>198</v>
      </c>
      <c r="Y24" s="50" t="s">
        <v>116</v>
      </c>
      <c r="Z24" s="50" t="s">
        <v>117</v>
      </c>
      <c r="AA24" s="50" t="s">
        <v>118</v>
      </c>
      <c r="AB24" s="50" t="s">
        <v>119</v>
      </c>
      <c r="AC24" s="50" t="s">
        <v>199</v>
      </c>
      <c r="AD24" s="50" t="s">
        <v>120</v>
      </c>
      <c r="AE24" s="50" t="s">
        <v>121</v>
      </c>
      <c r="AF24" s="50" t="s">
        <v>120</v>
      </c>
      <c r="AG24" s="50" t="s">
        <v>72</v>
      </c>
      <c r="AH24" s="50" t="s">
        <v>122</v>
      </c>
      <c r="AI24" s="50" t="s">
        <v>73</v>
      </c>
      <c r="AJ24" s="50" t="s">
        <v>74</v>
      </c>
      <c r="AK24" s="50" t="s">
        <v>123</v>
      </c>
      <c r="AL24" s="50" t="s">
        <v>124</v>
      </c>
      <c r="AM24" s="50" t="s">
        <v>125</v>
      </c>
      <c r="AN24" s="50" t="s">
        <v>126</v>
      </c>
      <c r="AO24" s="50" t="s">
        <v>127</v>
      </c>
      <c r="AP24" s="50" t="s">
        <v>128</v>
      </c>
    </row>
    <row r="25" spans="1:42">
      <c r="B25" s="50" t="s">
        <v>129</v>
      </c>
      <c r="C25" s="50" t="s">
        <v>44</v>
      </c>
      <c r="E25" s="50" t="s">
        <v>130</v>
      </c>
      <c r="K25" s="50" t="s">
        <v>131</v>
      </c>
      <c r="L25" s="50" t="s">
        <v>132</v>
      </c>
      <c r="M25" s="50" t="s">
        <v>133</v>
      </c>
      <c r="N25" s="50" t="s">
        <v>134</v>
      </c>
      <c r="O25" s="50" t="s">
        <v>135</v>
      </c>
      <c r="P25" s="50" t="s">
        <v>136</v>
      </c>
      <c r="Q25" s="50" t="s">
        <v>137</v>
      </c>
      <c r="S25" s="50" t="s">
        <v>136</v>
      </c>
      <c r="T25" s="50" t="s">
        <v>138</v>
      </c>
      <c r="V25" s="50" t="s">
        <v>139</v>
      </c>
      <c r="W25" s="50" t="s">
        <v>140</v>
      </c>
      <c r="X25" s="50" t="s">
        <v>141</v>
      </c>
      <c r="Y25" s="50" t="s">
        <v>142</v>
      </c>
      <c r="Z25" s="50" t="s">
        <v>143</v>
      </c>
      <c r="AA25" s="50" t="s">
        <v>144</v>
      </c>
      <c r="AB25" s="50" t="s">
        <v>200</v>
      </c>
      <c r="AC25" s="50" t="s">
        <v>145</v>
      </c>
    </row>
    <row r="26" spans="1:42">
      <c r="B26" s="50" t="s">
        <v>146</v>
      </c>
      <c r="C26" s="50" t="s">
        <v>45</v>
      </c>
      <c r="E26" s="50" t="s">
        <v>147</v>
      </c>
      <c r="K26" s="50" t="s">
        <v>148</v>
      </c>
      <c r="L26" s="50" t="s">
        <v>149</v>
      </c>
      <c r="M26" s="50" t="s">
        <v>150</v>
      </c>
      <c r="N26" s="50" t="s">
        <v>151</v>
      </c>
      <c r="O26" s="50" t="s">
        <v>152</v>
      </c>
      <c r="P26" s="50" t="s">
        <v>153</v>
      </c>
      <c r="Q26" s="50" t="s">
        <v>154</v>
      </c>
      <c r="S26" s="50" t="s">
        <v>153</v>
      </c>
      <c r="T26" s="50" t="s">
        <v>155</v>
      </c>
      <c r="V26" s="50" t="s">
        <v>156</v>
      </c>
      <c r="W26" s="50" t="s">
        <v>157</v>
      </c>
      <c r="X26" s="50" t="s">
        <v>158</v>
      </c>
      <c r="Y26" s="50" t="s">
        <v>159</v>
      </c>
      <c r="Z26" s="50" t="s">
        <v>160</v>
      </c>
      <c r="AA26" s="50" t="s">
        <v>161</v>
      </c>
      <c r="AB26" s="50" t="s">
        <v>201</v>
      </c>
      <c r="AC26" s="50" t="s">
        <v>162</v>
      </c>
    </row>
    <row r="28" spans="1:42">
      <c r="AB28" s="50" t="s">
        <v>163</v>
      </c>
      <c r="AC28" s="50" t="s">
        <v>202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52CB93-2164-433E-854C-129B21A97D81}">
  <dimension ref="A1:AP28"/>
  <sheetViews>
    <sheetView workbookViewId="0"/>
  </sheetViews>
  <sheetFormatPr defaultRowHeight="15"/>
  <sheetData>
    <row r="1" spans="1:35">
      <c r="A1" s="50" t="s">
        <v>164</v>
      </c>
      <c r="B1" s="50" t="s">
        <v>41</v>
      </c>
      <c r="C1" s="50" t="s">
        <v>7</v>
      </c>
      <c r="D1" s="50" t="s">
        <v>7</v>
      </c>
      <c r="E1" s="50" t="s">
        <v>7</v>
      </c>
      <c r="F1" s="50" t="s">
        <v>7</v>
      </c>
      <c r="G1" s="50" t="s">
        <v>7</v>
      </c>
      <c r="H1" s="50" t="s">
        <v>7</v>
      </c>
      <c r="I1" s="50" t="s">
        <v>7</v>
      </c>
      <c r="J1" s="50" t="s">
        <v>48</v>
      </c>
      <c r="K1" s="50" t="s">
        <v>17</v>
      </c>
      <c r="L1" s="50" t="s">
        <v>17</v>
      </c>
      <c r="M1" s="50" t="s">
        <v>17</v>
      </c>
      <c r="N1" s="50" t="s">
        <v>17</v>
      </c>
      <c r="O1" s="50" t="s">
        <v>17</v>
      </c>
      <c r="P1" s="50" t="s">
        <v>17</v>
      </c>
      <c r="Q1" s="50" t="s">
        <v>17</v>
      </c>
      <c r="R1" s="50" t="s">
        <v>17</v>
      </c>
      <c r="S1" s="50" t="s">
        <v>17</v>
      </c>
      <c r="T1" s="50" t="s">
        <v>17</v>
      </c>
      <c r="V1" s="50" t="s">
        <v>17</v>
      </c>
      <c r="W1" s="50" t="s">
        <v>17</v>
      </c>
      <c r="X1" s="50" t="s">
        <v>17</v>
      </c>
      <c r="Y1" s="50" t="s">
        <v>7</v>
      </c>
      <c r="Z1" s="50" t="s">
        <v>7</v>
      </c>
      <c r="AA1" s="50" t="s">
        <v>17</v>
      </c>
      <c r="AB1" s="50" t="s">
        <v>17</v>
      </c>
      <c r="AC1" s="50" t="s">
        <v>17</v>
      </c>
      <c r="AH1" s="50" t="s">
        <v>7</v>
      </c>
      <c r="AI1" s="50" t="s">
        <v>7</v>
      </c>
    </row>
    <row r="2" spans="1:35">
      <c r="A2" s="50" t="s">
        <v>7</v>
      </c>
      <c r="D2" s="50" t="s">
        <v>18</v>
      </c>
      <c r="E2" s="50" t="s">
        <v>87</v>
      </c>
    </row>
    <row r="3" spans="1:35">
      <c r="A3" s="50" t="s">
        <v>7</v>
      </c>
      <c r="D3" s="50" t="s">
        <v>21</v>
      </c>
      <c r="E3" s="50" t="s">
        <v>19</v>
      </c>
      <c r="F3" s="50" t="s">
        <v>20</v>
      </c>
      <c r="G3" s="50" t="s">
        <v>22</v>
      </c>
      <c r="H3" s="50" t="s">
        <v>42</v>
      </c>
      <c r="I3" s="50" t="s">
        <v>23</v>
      </c>
    </row>
    <row r="4" spans="1:35">
      <c r="A4" s="50" t="s">
        <v>7</v>
      </c>
      <c r="C4" s="50" t="s">
        <v>11</v>
      </c>
      <c r="D4" s="50" t="s">
        <v>88</v>
      </c>
      <c r="E4" s="50" t="s">
        <v>89</v>
      </c>
      <c r="F4" s="50" t="s">
        <v>46</v>
      </c>
      <c r="G4" s="50" t="s">
        <v>24</v>
      </c>
      <c r="H4" s="50" t="s">
        <v>90</v>
      </c>
    </row>
    <row r="5" spans="1:35">
      <c r="A5" s="50" t="s">
        <v>7</v>
      </c>
      <c r="C5" s="50" t="s">
        <v>10</v>
      </c>
      <c r="D5" s="50" t="s">
        <v>91</v>
      </c>
      <c r="E5" s="50" t="s">
        <v>92</v>
      </c>
      <c r="F5" s="50" t="s">
        <v>47</v>
      </c>
      <c r="G5" s="50" t="s">
        <v>24</v>
      </c>
      <c r="H5" s="50" t="s">
        <v>90</v>
      </c>
      <c r="I5" s="50" t="s">
        <v>93</v>
      </c>
    </row>
    <row r="6" spans="1:35">
      <c r="A6" s="50" t="s">
        <v>7</v>
      </c>
      <c r="C6" s="50" t="s">
        <v>36</v>
      </c>
      <c r="D6" s="50" t="s">
        <v>94</v>
      </c>
      <c r="E6" s="50" t="s">
        <v>95</v>
      </c>
      <c r="F6" s="50" t="s">
        <v>47</v>
      </c>
      <c r="G6" s="50" t="s">
        <v>24</v>
      </c>
      <c r="H6" s="50" t="s">
        <v>90</v>
      </c>
      <c r="I6" s="50" t="s">
        <v>96</v>
      </c>
    </row>
    <row r="7" spans="1:35">
      <c r="A7" s="50" t="s">
        <v>7</v>
      </c>
    </row>
    <row r="8" spans="1:35">
      <c r="A8" s="50" t="s">
        <v>7</v>
      </c>
    </row>
    <row r="9" spans="1:35">
      <c r="A9" s="50" t="s">
        <v>7</v>
      </c>
    </row>
    <row r="10" spans="1:35">
      <c r="A10" s="50" t="s">
        <v>7</v>
      </c>
    </row>
    <row r="11" spans="1:35">
      <c r="A11" s="50" t="s">
        <v>7</v>
      </c>
      <c r="C11" s="50" t="s">
        <v>26</v>
      </c>
      <c r="E11" s="50" t="s">
        <v>97</v>
      </c>
    </row>
    <row r="12" spans="1:35">
      <c r="A12" s="50" t="s">
        <v>7</v>
      </c>
      <c r="C12" s="50" t="s">
        <v>27</v>
      </c>
      <c r="E12" s="50" t="s">
        <v>98</v>
      </c>
    </row>
    <row r="13" spans="1:35">
      <c r="A13" s="50" t="s">
        <v>7</v>
      </c>
      <c r="C13" s="50" t="s">
        <v>37</v>
      </c>
      <c r="E13" s="50" t="s">
        <v>99</v>
      </c>
    </row>
    <row r="14" spans="1:35">
      <c r="A14" s="50" t="s">
        <v>7</v>
      </c>
      <c r="C14" s="50" t="s">
        <v>35</v>
      </c>
      <c r="E14" s="50" t="s">
        <v>100</v>
      </c>
    </row>
    <row r="15" spans="1:35">
      <c r="A15" s="50" t="s">
        <v>7</v>
      </c>
      <c r="C15" s="50" t="s">
        <v>38</v>
      </c>
      <c r="E15" s="50" t="s">
        <v>101</v>
      </c>
    </row>
    <row r="16" spans="1:35">
      <c r="A16" s="50" t="s">
        <v>7</v>
      </c>
      <c r="C16" s="50" t="s">
        <v>39</v>
      </c>
      <c r="E16" s="50" t="s">
        <v>102</v>
      </c>
    </row>
    <row r="17" spans="1:42">
      <c r="A17" s="50" t="s">
        <v>7</v>
      </c>
    </row>
    <row r="18" spans="1:42">
      <c r="A18" s="50" t="s">
        <v>7</v>
      </c>
    </row>
    <row r="21" spans="1:42">
      <c r="K21" s="50" t="s">
        <v>40</v>
      </c>
    </row>
    <row r="23" spans="1:42">
      <c r="E23" s="50" t="s">
        <v>28</v>
      </c>
      <c r="K23" s="50" t="s">
        <v>54</v>
      </c>
      <c r="L23" s="50" t="s">
        <v>55</v>
      </c>
      <c r="M23" s="50" t="s">
        <v>14</v>
      </c>
      <c r="N23" s="50" t="s">
        <v>15</v>
      </c>
      <c r="O23" s="50" t="s">
        <v>29</v>
      </c>
      <c r="P23" s="50" t="s">
        <v>56</v>
      </c>
      <c r="Q23" s="50" t="s">
        <v>57</v>
      </c>
      <c r="R23" s="50" t="s">
        <v>30</v>
      </c>
      <c r="S23" s="50" t="s">
        <v>34</v>
      </c>
      <c r="T23" s="50" t="s">
        <v>32</v>
      </c>
      <c r="U23" s="50" t="s">
        <v>196</v>
      </c>
      <c r="V23" s="50" t="s">
        <v>16</v>
      </c>
      <c r="W23" s="50" t="s">
        <v>58</v>
      </c>
      <c r="X23" s="50" t="s">
        <v>59</v>
      </c>
      <c r="Y23" s="50" t="s">
        <v>33</v>
      </c>
      <c r="Z23" s="50" t="s">
        <v>12</v>
      </c>
      <c r="AA23" s="50" t="s">
        <v>31</v>
      </c>
      <c r="AB23" s="50" t="s">
        <v>13</v>
      </c>
      <c r="AC23" s="50" t="s">
        <v>49</v>
      </c>
      <c r="AD23" s="50" t="s">
        <v>50</v>
      </c>
      <c r="AE23" s="50" t="s">
        <v>60</v>
      </c>
      <c r="AF23" s="50" t="s">
        <v>61</v>
      </c>
      <c r="AG23" s="50" t="s">
        <v>62</v>
      </c>
      <c r="AH23" s="50" t="s">
        <v>63</v>
      </c>
      <c r="AI23" s="50" t="s">
        <v>64</v>
      </c>
      <c r="AJ23" s="50" t="s">
        <v>65</v>
      </c>
      <c r="AK23" s="50" t="s">
        <v>66</v>
      </c>
      <c r="AL23" s="50" t="s">
        <v>67</v>
      </c>
      <c r="AM23" s="50" t="s">
        <v>68</v>
      </c>
      <c r="AN23" s="50" t="s">
        <v>69</v>
      </c>
      <c r="AO23" s="50" t="s">
        <v>70</v>
      </c>
      <c r="AP23" s="50" t="s">
        <v>71</v>
      </c>
    </row>
    <row r="24" spans="1:42">
      <c r="B24" s="50" t="s">
        <v>103</v>
      </c>
      <c r="C24" s="50" t="s">
        <v>43</v>
      </c>
      <c r="E24" s="50" t="s">
        <v>104</v>
      </c>
      <c r="K24" s="50" t="s">
        <v>105</v>
      </c>
      <c r="L24" s="50" t="s">
        <v>106</v>
      </c>
      <c r="M24" s="50" t="s">
        <v>107</v>
      </c>
      <c r="N24" s="50" t="s">
        <v>108</v>
      </c>
      <c r="O24" s="50" t="s">
        <v>109</v>
      </c>
      <c r="P24" s="50" t="s">
        <v>110</v>
      </c>
      <c r="R24" s="50" t="s">
        <v>111</v>
      </c>
      <c r="S24" s="50" t="s">
        <v>112</v>
      </c>
      <c r="T24" s="50" t="s">
        <v>113</v>
      </c>
      <c r="U24" s="50" t="s">
        <v>197</v>
      </c>
      <c r="V24" s="50" t="s">
        <v>114</v>
      </c>
      <c r="W24" s="50" t="s">
        <v>115</v>
      </c>
      <c r="X24" s="50" t="s">
        <v>198</v>
      </c>
      <c r="Y24" s="50" t="s">
        <v>116</v>
      </c>
      <c r="Z24" s="50" t="s">
        <v>117</v>
      </c>
      <c r="AA24" s="50" t="s">
        <v>118</v>
      </c>
      <c r="AB24" s="50" t="s">
        <v>119</v>
      </c>
      <c r="AC24" s="50" t="s">
        <v>199</v>
      </c>
      <c r="AD24" s="50" t="s">
        <v>120</v>
      </c>
      <c r="AE24" s="50" t="s">
        <v>121</v>
      </c>
      <c r="AF24" s="50" t="s">
        <v>120</v>
      </c>
      <c r="AG24" s="50" t="s">
        <v>72</v>
      </c>
      <c r="AH24" s="50" t="s">
        <v>122</v>
      </c>
      <c r="AI24" s="50" t="s">
        <v>73</v>
      </c>
      <c r="AJ24" s="50" t="s">
        <v>74</v>
      </c>
      <c r="AK24" s="50" t="s">
        <v>123</v>
      </c>
      <c r="AL24" s="50" t="s">
        <v>124</v>
      </c>
      <c r="AM24" s="50" t="s">
        <v>125</v>
      </c>
      <c r="AN24" s="50" t="s">
        <v>126</v>
      </c>
      <c r="AO24" s="50" t="s">
        <v>127</v>
      </c>
      <c r="AP24" s="50" t="s">
        <v>128</v>
      </c>
    </row>
    <row r="25" spans="1:42">
      <c r="B25" s="50" t="s">
        <v>129</v>
      </c>
      <c r="C25" s="50" t="s">
        <v>44</v>
      </c>
      <c r="E25" s="50" t="s">
        <v>130</v>
      </c>
      <c r="K25" s="50" t="s">
        <v>131</v>
      </c>
      <c r="L25" s="50" t="s">
        <v>132</v>
      </c>
      <c r="M25" s="50" t="s">
        <v>133</v>
      </c>
      <c r="N25" s="50" t="s">
        <v>134</v>
      </c>
      <c r="O25" s="50" t="s">
        <v>135</v>
      </c>
      <c r="P25" s="50" t="s">
        <v>136</v>
      </c>
      <c r="Q25" s="50" t="s">
        <v>137</v>
      </c>
      <c r="S25" s="50" t="s">
        <v>136</v>
      </c>
      <c r="T25" s="50" t="s">
        <v>138</v>
      </c>
      <c r="V25" s="50" t="s">
        <v>139</v>
      </c>
      <c r="W25" s="50" t="s">
        <v>140</v>
      </c>
      <c r="X25" s="50" t="s">
        <v>141</v>
      </c>
      <c r="Y25" s="50" t="s">
        <v>142</v>
      </c>
      <c r="Z25" s="50" t="s">
        <v>143</v>
      </c>
      <c r="AA25" s="50" t="s">
        <v>144</v>
      </c>
      <c r="AB25" s="50" t="s">
        <v>200</v>
      </c>
      <c r="AC25" s="50" t="s">
        <v>145</v>
      </c>
    </row>
    <row r="26" spans="1:42">
      <c r="B26" s="50" t="s">
        <v>146</v>
      </c>
      <c r="C26" s="50" t="s">
        <v>45</v>
      </c>
      <c r="E26" s="50" t="s">
        <v>147</v>
      </c>
      <c r="K26" s="50" t="s">
        <v>148</v>
      </c>
      <c r="L26" s="50" t="s">
        <v>149</v>
      </c>
      <c r="M26" s="50" t="s">
        <v>150</v>
      </c>
      <c r="N26" s="50" t="s">
        <v>151</v>
      </c>
      <c r="O26" s="50" t="s">
        <v>152</v>
      </c>
      <c r="P26" s="50" t="s">
        <v>153</v>
      </c>
      <c r="Q26" s="50" t="s">
        <v>154</v>
      </c>
      <c r="S26" s="50" t="s">
        <v>153</v>
      </c>
      <c r="T26" s="50" t="s">
        <v>155</v>
      </c>
      <c r="V26" s="50" t="s">
        <v>156</v>
      </c>
      <c r="W26" s="50" t="s">
        <v>157</v>
      </c>
      <c r="X26" s="50" t="s">
        <v>158</v>
      </c>
      <c r="Y26" s="50" t="s">
        <v>159</v>
      </c>
      <c r="Z26" s="50" t="s">
        <v>160</v>
      </c>
      <c r="AA26" s="50" t="s">
        <v>161</v>
      </c>
      <c r="AB26" s="50" t="s">
        <v>201</v>
      </c>
      <c r="AC26" s="50" t="s">
        <v>162</v>
      </c>
    </row>
    <row r="28" spans="1:42">
      <c r="AB28" s="50" t="s">
        <v>163</v>
      </c>
      <c r="AC28" s="50" t="s">
        <v>202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24B071-0FA9-4C18-817F-776BF25A5319}">
  <dimension ref="A1:E30"/>
  <sheetViews>
    <sheetView workbookViewId="0"/>
  </sheetViews>
  <sheetFormatPr defaultRowHeight="15"/>
  <sheetData>
    <row r="1" spans="1:5">
      <c r="A1" s="50" t="s">
        <v>167</v>
      </c>
      <c r="B1" s="50" t="s">
        <v>1</v>
      </c>
      <c r="C1" s="50" t="s">
        <v>2</v>
      </c>
      <c r="D1" s="50" t="s">
        <v>3</v>
      </c>
    </row>
    <row r="2" spans="1:5">
      <c r="B2" s="50" t="s">
        <v>18</v>
      </c>
      <c r="C2" s="50" t="s">
        <v>4</v>
      </c>
    </row>
    <row r="3" spans="1:5">
      <c r="A3" s="50" t="s">
        <v>0</v>
      </c>
      <c r="B3" s="50" t="s">
        <v>5</v>
      </c>
      <c r="C3" s="50" t="s">
        <v>205</v>
      </c>
    </row>
    <row r="4" spans="1:5">
      <c r="A4" s="50" t="s">
        <v>0</v>
      </c>
      <c r="B4" s="50" t="s">
        <v>6</v>
      </c>
      <c r="C4" s="50" t="s">
        <v>206</v>
      </c>
    </row>
    <row r="5" spans="1:5">
      <c r="A5" s="50" t="s">
        <v>0</v>
      </c>
      <c r="B5" s="50" t="s">
        <v>25</v>
      </c>
      <c r="C5" s="50" t="s">
        <v>207</v>
      </c>
      <c r="D5" s="50" t="s">
        <v>77</v>
      </c>
      <c r="E5" s="50" t="s">
        <v>51</v>
      </c>
    </row>
    <row r="8" spans="1:5">
      <c r="A8" s="50" t="s">
        <v>8</v>
      </c>
      <c r="C8" s="50" t="s">
        <v>78</v>
      </c>
    </row>
    <row r="9" spans="1:5">
      <c r="A9" s="50" t="s">
        <v>9</v>
      </c>
      <c r="C9" s="50" t="s">
        <v>79</v>
      </c>
    </row>
    <row r="10" spans="1:5">
      <c r="B10" s="50" t="s">
        <v>37</v>
      </c>
      <c r="C10" s="50" t="s">
        <v>80</v>
      </c>
    </row>
    <row r="11" spans="1:5">
      <c r="B11" s="50" t="s">
        <v>35</v>
      </c>
      <c r="C11" s="50" t="s">
        <v>80</v>
      </c>
    </row>
    <row r="12" spans="1:5">
      <c r="B12" s="50" t="s">
        <v>38</v>
      </c>
      <c r="C12" s="50" t="s">
        <v>81</v>
      </c>
    </row>
    <row r="13" spans="1:5">
      <c r="B13" s="50" t="s">
        <v>39</v>
      </c>
      <c r="C13" s="50" t="s">
        <v>82</v>
      </c>
      <c r="D13" s="50" t="s">
        <v>83</v>
      </c>
    </row>
    <row r="14" spans="1:5">
      <c r="D14" s="50" t="s">
        <v>84</v>
      </c>
    </row>
    <row r="15" spans="1:5">
      <c r="D15" s="50" t="s">
        <v>52</v>
      </c>
    </row>
    <row r="28" spans="3:4">
      <c r="C28" s="50" t="s">
        <v>53</v>
      </c>
      <c r="D28" s="50" t="s">
        <v>52</v>
      </c>
    </row>
    <row r="29" spans="3:4">
      <c r="D29" s="50" t="s">
        <v>83</v>
      </c>
    </row>
    <row r="30" spans="3:4">
      <c r="D30" s="50" t="s">
        <v>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188150-DD33-4138-B48A-E32FFD998BA7}">
  <dimension ref="A1:AP29"/>
  <sheetViews>
    <sheetView workbookViewId="0"/>
  </sheetViews>
  <sheetFormatPr defaultRowHeight="15"/>
  <sheetData>
    <row r="1" spans="1:35">
      <c r="A1" s="50" t="s">
        <v>195</v>
      </c>
      <c r="B1" s="50" t="s">
        <v>41</v>
      </c>
      <c r="C1" s="50" t="s">
        <v>7</v>
      </c>
      <c r="D1" s="50" t="s">
        <v>7</v>
      </c>
      <c r="E1" s="50" t="s">
        <v>7</v>
      </c>
      <c r="F1" s="50" t="s">
        <v>7</v>
      </c>
      <c r="G1" s="50" t="s">
        <v>7</v>
      </c>
      <c r="H1" s="50" t="s">
        <v>7</v>
      </c>
      <c r="I1" s="50" t="s">
        <v>7</v>
      </c>
      <c r="J1" s="50" t="s">
        <v>48</v>
      </c>
      <c r="K1" s="50" t="s">
        <v>17</v>
      </c>
      <c r="L1" s="50" t="s">
        <v>17</v>
      </c>
      <c r="M1" s="50" t="s">
        <v>17</v>
      </c>
      <c r="N1" s="50" t="s">
        <v>17</v>
      </c>
      <c r="O1" s="50" t="s">
        <v>17</v>
      </c>
      <c r="P1" s="50" t="s">
        <v>17</v>
      </c>
      <c r="Q1" s="50" t="s">
        <v>17</v>
      </c>
      <c r="R1" s="50" t="s">
        <v>17</v>
      </c>
      <c r="S1" s="50" t="s">
        <v>17</v>
      </c>
      <c r="T1" s="50" t="s">
        <v>17</v>
      </c>
      <c r="V1" s="50" t="s">
        <v>17</v>
      </c>
      <c r="W1" s="50" t="s">
        <v>17</v>
      </c>
      <c r="X1" s="50" t="s">
        <v>17</v>
      </c>
      <c r="Y1" s="50" t="s">
        <v>7</v>
      </c>
      <c r="Z1" s="50" t="s">
        <v>7</v>
      </c>
      <c r="AA1" s="50" t="s">
        <v>17</v>
      </c>
      <c r="AB1" s="50" t="s">
        <v>17</v>
      </c>
      <c r="AC1" s="50" t="s">
        <v>17</v>
      </c>
      <c r="AH1" s="50" t="s">
        <v>7</v>
      </c>
      <c r="AI1" s="50" t="s">
        <v>7</v>
      </c>
    </row>
    <row r="2" spans="1:35">
      <c r="A2" s="50" t="s">
        <v>7</v>
      </c>
      <c r="D2" s="50" t="s">
        <v>18</v>
      </c>
      <c r="E2" s="50" t="s">
        <v>87</v>
      </c>
    </row>
    <row r="3" spans="1:35">
      <c r="A3" s="50" t="s">
        <v>7</v>
      </c>
      <c r="D3" s="50" t="s">
        <v>21</v>
      </c>
      <c r="E3" s="50" t="s">
        <v>19</v>
      </c>
      <c r="F3" s="50" t="s">
        <v>20</v>
      </c>
      <c r="G3" s="50" t="s">
        <v>22</v>
      </c>
      <c r="H3" s="50" t="s">
        <v>42</v>
      </c>
      <c r="I3" s="50" t="s">
        <v>23</v>
      </c>
    </row>
    <row r="4" spans="1:35">
      <c r="A4" s="50" t="s">
        <v>7</v>
      </c>
      <c r="C4" s="50" t="s">
        <v>11</v>
      </c>
      <c r="D4" s="50" t="s">
        <v>88</v>
      </c>
      <c r="E4" s="50" t="s">
        <v>89</v>
      </c>
      <c r="F4" s="50" t="s">
        <v>46</v>
      </c>
      <c r="G4" s="50" t="s">
        <v>24</v>
      </c>
      <c r="H4" s="50" t="s">
        <v>90</v>
      </c>
    </row>
    <row r="5" spans="1:35">
      <c r="A5" s="50" t="s">
        <v>7</v>
      </c>
      <c r="C5" s="50" t="s">
        <v>10</v>
      </c>
      <c r="D5" s="50" t="s">
        <v>91</v>
      </c>
      <c r="E5" s="50" t="s">
        <v>92</v>
      </c>
      <c r="F5" s="50" t="s">
        <v>47</v>
      </c>
      <c r="G5" s="50" t="s">
        <v>24</v>
      </c>
      <c r="H5" s="50" t="s">
        <v>90</v>
      </c>
      <c r="I5" s="50" t="s">
        <v>93</v>
      </c>
    </row>
    <row r="6" spans="1:35">
      <c r="A6" s="50" t="s">
        <v>7</v>
      </c>
      <c r="C6" s="50" t="s">
        <v>36</v>
      </c>
      <c r="D6" s="50" t="s">
        <v>94</v>
      </c>
      <c r="E6" s="50" t="s">
        <v>95</v>
      </c>
      <c r="F6" s="50" t="s">
        <v>47</v>
      </c>
      <c r="G6" s="50" t="s">
        <v>24</v>
      </c>
      <c r="H6" s="50" t="s">
        <v>90</v>
      </c>
      <c r="I6" s="50" t="s">
        <v>96</v>
      </c>
    </row>
    <row r="7" spans="1:35">
      <c r="A7" s="50" t="s">
        <v>7</v>
      </c>
    </row>
    <row r="8" spans="1:35">
      <c r="A8" s="50" t="s">
        <v>7</v>
      </c>
    </row>
    <row r="9" spans="1:35">
      <c r="A9" s="50" t="s">
        <v>7</v>
      </c>
    </row>
    <row r="10" spans="1:35">
      <c r="A10" s="50" t="s">
        <v>7</v>
      </c>
    </row>
    <row r="11" spans="1:35">
      <c r="A11" s="50" t="s">
        <v>7</v>
      </c>
      <c r="C11" s="50" t="s">
        <v>26</v>
      </c>
      <c r="E11" s="50" t="s">
        <v>97</v>
      </c>
    </row>
    <row r="12" spans="1:35">
      <c r="A12" s="50" t="s">
        <v>7</v>
      </c>
      <c r="C12" s="50" t="s">
        <v>27</v>
      </c>
      <c r="E12" s="50" t="s">
        <v>98</v>
      </c>
    </row>
    <row r="13" spans="1:35">
      <c r="A13" s="50" t="s">
        <v>7</v>
      </c>
      <c r="C13" s="50" t="s">
        <v>37</v>
      </c>
      <c r="E13" s="50" t="s">
        <v>99</v>
      </c>
    </row>
    <row r="14" spans="1:35">
      <c r="A14" s="50" t="s">
        <v>7</v>
      </c>
      <c r="C14" s="50" t="s">
        <v>35</v>
      </c>
      <c r="E14" s="50" t="s">
        <v>100</v>
      </c>
    </row>
    <row r="15" spans="1:35">
      <c r="A15" s="50" t="s">
        <v>7</v>
      </c>
      <c r="C15" s="50" t="s">
        <v>38</v>
      </c>
      <c r="E15" s="50" t="s">
        <v>101</v>
      </c>
    </row>
    <row r="16" spans="1:35">
      <c r="A16" s="50" t="s">
        <v>7</v>
      </c>
      <c r="C16" s="50" t="s">
        <v>39</v>
      </c>
      <c r="E16" s="50" t="s">
        <v>102</v>
      </c>
    </row>
    <row r="17" spans="1:42">
      <c r="A17" s="50" t="s">
        <v>7</v>
      </c>
    </row>
    <row r="18" spans="1:42">
      <c r="A18" s="50" t="s">
        <v>7</v>
      </c>
    </row>
    <row r="21" spans="1:42">
      <c r="K21" s="50" t="s">
        <v>40</v>
      </c>
    </row>
    <row r="23" spans="1:42">
      <c r="E23" s="50" t="s">
        <v>28</v>
      </c>
      <c r="K23" s="50" t="s">
        <v>54</v>
      </c>
      <c r="L23" s="50" t="s">
        <v>55</v>
      </c>
      <c r="M23" s="50" t="s">
        <v>14</v>
      </c>
      <c r="N23" s="50" t="s">
        <v>15</v>
      </c>
      <c r="O23" s="50" t="s">
        <v>29</v>
      </c>
      <c r="P23" s="50" t="s">
        <v>56</v>
      </c>
      <c r="Q23" s="50" t="s">
        <v>57</v>
      </c>
      <c r="R23" s="50" t="s">
        <v>30</v>
      </c>
      <c r="S23" s="50" t="s">
        <v>34</v>
      </c>
      <c r="T23" s="50" t="s">
        <v>32</v>
      </c>
      <c r="U23" s="50" t="s">
        <v>196</v>
      </c>
      <c r="V23" s="50" t="s">
        <v>16</v>
      </c>
      <c r="W23" s="50" t="s">
        <v>58</v>
      </c>
      <c r="X23" s="50" t="s">
        <v>59</v>
      </c>
      <c r="Y23" s="50" t="s">
        <v>33</v>
      </c>
      <c r="Z23" s="50" t="s">
        <v>12</v>
      </c>
      <c r="AA23" s="50" t="s">
        <v>31</v>
      </c>
      <c r="AB23" s="50" t="s">
        <v>13</v>
      </c>
      <c r="AC23" s="50" t="s">
        <v>49</v>
      </c>
      <c r="AD23" s="50" t="s">
        <v>50</v>
      </c>
      <c r="AE23" s="50" t="s">
        <v>60</v>
      </c>
      <c r="AF23" s="50" t="s">
        <v>61</v>
      </c>
      <c r="AG23" s="50" t="s">
        <v>62</v>
      </c>
      <c r="AH23" s="50" t="s">
        <v>63</v>
      </c>
      <c r="AI23" s="50" t="s">
        <v>64</v>
      </c>
      <c r="AJ23" s="50" t="s">
        <v>65</v>
      </c>
      <c r="AK23" s="50" t="s">
        <v>66</v>
      </c>
      <c r="AL23" s="50" t="s">
        <v>67</v>
      </c>
      <c r="AM23" s="50" t="s">
        <v>68</v>
      </c>
      <c r="AN23" s="50" t="s">
        <v>69</v>
      </c>
      <c r="AO23" s="50" t="s">
        <v>70</v>
      </c>
      <c r="AP23" s="50" t="s">
        <v>71</v>
      </c>
    </row>
    <row r="24" spans="1:42">
      <c r="B24" s="50" t="s">
        <v>103</v>
      </c>
      <c r="C24" s="50" t="s">
        <v>43</v>
      </c>
      <c r="E24" s="50" t="s">
        <v>104</v>
      </c>
      <c r="K24" s="50" t="s">
        <v>105</v>
      </c>
      <c r="L24" s="50" t="s">
        <v>106</v>
      </c>
      <c r="M24" s="50" t="s">
        <v>107</v>
      </c>
      <c r="N24" s="50" t="s">
        <v>108</v>
      </c>
      <c r="O24" s="50" t="s">
        <v>109</v>
      </c>
      <c r="P24" s="50" t="s">
        <v>110</v>
      </c>
      <c r="R24" s="50" t="s">
        <v>111</v>
      </c>
      <c r="S24" s="50" t="s">
        <v>112</v>
      </c>
      <c r="T24" s="50" t="s">
        <v>113</v>
      </c>
      <c r="U24" s="50" t="s">
        <v>197</v>
      </c>
      <c r="V24" s="50" t="s">
        <v>114</v>
      </c>
      <c r="W24" s="50" t="s">
        <v>115</v>
      </c>
      <c r="X24" s="50" t="s">
        <v>198</v>
      </c>
      <c r="Y24" s="50" t="s">
        <v>116</v>
      </c>
      <c r="Z24" s="50" t="s">
        <v>117</v>
      </c>
      <c r="AA24" s="50" t="s">
        <v>118</v>
      </c>
      <c r="AB24" s="50" t="s">
        <v>119</v>
      </c>
      <c r="AC24" s="50" t="s">
        <v>199</v>
      </c>
      <c r="AD24" s="50" t="s">
        <v>120</v>
      </c>
      <c r="AE24" s="50" t="s">
        <v>121</v>
      </c>
      <c r="AF24" s="50" t="s">
        <v>120</v>
      </c>
      <c r="AG24" s="50" t="s">
        <v>72</v>
      </c>
      <c r="AH24" s="50" t="s">
        <v>122</v>
      </c>
      <c r="AI24" s="50" t="s">
        <v>73</v>
      </c>
      <c r="AJ24" s="50" t="s">
        <v>74</v>
      </c>
      <c r="AK24" s="50" t="s">
        <v>123</v>
      </c>
      <c r="AL24" s="50" t="s">
        <v>124</v>
      </c>
      <c r="AM24" s="50" t="s">
        <v>125</v>
      </c>
      <c r="AN24" s="50" t="s">
        <v>126</v>
      </c>
      <c r="AO24" s="50" t="s">
        <v>127</v>
      </c>
      <c r="AP24" s="50" t="s">
        <v>128</v>
      </c>
    </row>
    <row r="25" spans="1:42">
      <c r="A25" s="50" t="s">
        <v>165</v>
      </c>
      <c r="B25" s="50" t="s">
        <v>129</v>
      </c>
      <c r="C25" s="50" t="s">
        <v>43</v>
      </c>
      <c r="E25" s="50" t="s">
        <v>208</v>
      </c>
      <c r="K25" s="50" t="s">
        <v>169</v>
      </c>
      <c r="L25" s="50" t="s">
        <v>170</v>
      </c>
      <c r="M25" s="50" t="s">
        <v>131</v>
      </c>
      <c r="N25" s="50" t="s">
        <v>132</v>
      </c>
      <c r="O25" s="50" t="s">
        <v>133</v>
      </c>
      <c r="P25" s="50" t="s">
        <v>171</v>
      </c>
      <c r="R25" s="50" t="s">
        <v>134</v>
      </c>
      <c r="S25" s="50" t="s">
        <v>135</v>
      </c>
      <c r="T25" s="50" t="s">
        <v>137</v>
      </c>
      <c r="U25" s="50" t="s">
        <v>144</v>
      </c>
      <c r="V25" s="50" t="s">
        <v>172</v>
      </c>
      <c r="W25" s="50" t="s">
        <v>173</v>
      </c>
      <c r="X25" s="50" t="s">
        <v>203</v>
      </c>
      <c r="Y25" s="50" t="s">
        <v>136</v>
      </c>
      <c r="Z25" s="50" t="s">
        <v>138</v>
      </c>
      <c r="AA25" s="50" t="s">
        <v>139</v>
      </c>
      <c r="AB25" s="50" t="s">
        <v>140</v>
      </c>
      <c r="AC25" s="50" t="s">
        <v>204</v>
      </c>
      <c r="AD25" s="50" t="s">
        <v>145</v>
      </c>
      <c r="AE25" s="50" t="s">
        <v>174</v>
      </c>
      <c r="AF25" s="50" t="s">
        <v>145</v>
      </c>
      <c r="AG25" s="50" t="s">
        <v>72</v>
      </c>
      <c r="AH25" s="50" t="s">
        <v>142</v>
      </c>
      <c r="AI25" s="50" t="s">
        <v>73</v>
      </c>
      <c r="AJ25" s="50" t="s">
        <v>74</v>
      </c>
      <c r="AK25" s="50" t="s">
        <v>175</v>
      </c>
      <c r="AL25" s="50" t="s">
        <v>176</v>
      </c>
      <c r="AM25" s="50" t="s">
        <v>177</v>
      </c>
      <c r="AN25" s="50" t="s">
        <v>178</v>
      </c>
      <c r="AO25" s="50" t="s">
        <v>179</v>
      </c>
      <c r="AP25" s="50" t="s">
        <v>180</v>
      </c>
    </row>
    <row r="26" spans="1:42">
      <c r="B26" s="50" t="s">
        <v>146</v>
      </c>
      <c r="C26" s="50" t="s">
        <v>44</v>
      </c>
      <c r="E26" s="50" t="s">
        <v>130</v>
      </c>
      <c r="K26" s="50" t="s">
        <v>148</v>
      </c>
      <c r="L26" s="50" t="s">
        <v>149</v>
      </c>
      <c r="M26" s="50" t="s">
        <v>150</v>
      </c>
      <c r="N26" s="50" t="s">
        <v>151</v>
      </c>
      <c r="O26" s="50" t="s">
        <v>152</v>
      </c>
      <c r="P26" s="50" t="s">
        <v>153</v>
      </c>
      <c r="Q26" s="50" t="s">
        <v>154</v>
      </c>
      <c r="S26" s="50" t="s">
        <v>153</v>
      </c>
      <c r="T26" s="50" t="s">
        <v>155</v>
      </c>
      <c r="V26" s="50" t="s">
        <v>156</v>
      </c>
      <c r="W26" s="50" t="s">
        <v>157</v>
      </c>
      <c r="X26" s="50" t="s">
        <v>158</v>
      </c>
      <c r="Y26" s="50" t="s">
        <v>159</v>
      </c>
      <c r="Z26" s="50" t="s">
        <v>160</v>
      </c>
      <c r="AA26" s="50" t="s">
        <v>161</v>
      </c>
      <c r="AB26" s="50" t="s">
        <v>201</v>
      </c>
      <c r="AC26" s="50" t="s">
        <v>162</v>
      </c>
    </row>
    <row r="27" spans="1:42">
      <c r="B27" s="50" t="s">
        <v>181</v>
      </c>
      <c r="C27" s="50" t="s">
        <v>45</v>
      </c>
      <c r="E27" s="50" t="s">
        <v>147</v>
      </c>
      <c r="K27" s="50" t="s">
        <v>182</v>
      </c>
      <c r="L27" s="50" t="s">
        <v>183</v>
      </c>
      <c r="M27" s="50" t="s">
        <v>184</v>
      </c>
      <c r="N27" s="50" t="s">
        <v>185</v>
      </c>
      <c r="O27" s="50" t="s">
        <v>186</v>
      </c>
      <c r="P27" s="50" t="s">
        <v>187</v>
      </c>
      <c r="Q27" s="50" t="s">
        <v>188</v>
      </c>
      <c r="S27" s="50" t="s">
        <v>187</v>
      </c>
      <c r="T27" s="50" t="s">
        <v>189</v>
      </c>
      <c r="V27" s="50" t="s">
        <v>190</v>
      </c>
      <c r="W27" s="50" t="s">
        <v>191</v>
      </c>
      <c r="X27" s="50" t="s">
        <v>209</v>
      </c>
      <c r="Y27" s="50" t="s">
        <v>192</v>
      </c>
      <c r="Z27" s="50" t="s">
        <v>210</v>
      </c>
      <c r="AA27" s="50" t="s">
        <v>193</v>
      </c>
      <c r="AB27" s="50" t="s">
        <v>211</v>
      </c>
      <c r="AC27" s="50" t="s">
        <v>194</v>
      </c>
    </row>
    <row r="29" spans="1:42">
      <c r="AB29" s="50" t="s">
        <v>212</v>
      </c>
      <c r="AC29" s="50" t="s">
        <v>213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Option</vt:lpstr>
      <vt:lpstr>Data</vt:lpstr>
      <vt:lpstr>Customer Code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Trainer02</dc:creator>
  <cp:lastModifiedBy>YuenFun</cp:lastModifiedBy>
  <cp:lastPrinted>2020-03-16T07:52:19Z</cp:lastPrinted>
  <dcterms:created xsi:type="dcterms:W3CDTF">2017-04-18T02:36:09Z</dcterms:created>
  <dcterms:modified xsi:type="dcterms:W3CDTF">2024-06-06T04:33:55Z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et Reports Design Mode Active">
    <vt:bool>false</vt:bool>
  </property>
  <property fmtid="{D5CDD505-2E9C-101B-9397-08002B2CF9AE}" pid="3" name="Jet Reports Function Literals">
    <vt:lpwstr>,	;	,	{	}	[@[{0}]]	1033	18441</vt:lpwstr>
  </property>
</Properties>
</file>