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79C7A282-AD11-4D9E-AB17-7D3F39B20A1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C28" i="2" s="1"/>
  <c r="AH28" i="2"/>
  <c r="AL28" i="2"/>
  <c r="AM28" i="2"/>
  <c r="E29" i="2"/>
  <c r="M29" i="2"/>
  <c r="N29" i="2"/>
  <c r="O29" i="2"/>
  <c r="Q29" i="2"/>
  <c r="R29" i="2"/>
  <c r="T29" i="2"/>
  <c r="U29" i="2"/>
  <c r="X29" i="2"/>
  <c r="Y29" i="2"/>
  <c r="Z29" i="2"/>
  <c r="AA29" i="2"/>
  <c r="AB29" i="2"/>
  <c r="AD29" i="2"/>
  <c r="AC29" i="2" s="1"/>
  <c r="AL29" i="2"/>
  <c r="AM29" i="2"/>
  <c r="D5" i="1"/>
  <c r="B27" i="2"/>
  <c r="B26" i="2"/>
  <c r="B25" i="2"/>
  <c r="E13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C5" i="1"/>
  <c r="E12" i="2" s="1"/>
  <c r="C4" i="1"/>
  <c r="C3" i="1"/>
  <c r="C9" i="1" s="1"/>
  <c r="E11" i="2" s="1"/>
  <c r="D5" i="2" l="1"/>
  <c r="D4" i="2"/>
  <c r="E4" i="2" s="1"/>
  <c r="D6" i="2"/>
  <c r="I6" i="2"/>
  <c r="I5" i="2"/>
  <c r="C8" i="1"/>
  <c r="E5" i="2" l="1"/>
  <c r="E6" i="2"/>
  <c r="B24" i="2"/>
  <c r="B28" i="2"/>
  <c r="B29" i="2"/>
</calcChain>
</file>

<file path=xl/sharedStrings.xml><?xml version="1.0" encoding="utf-8"?>
<sst xmlns="http://schemas.openxmlformats.org/spreadsheetml/2006/main" count="977" uniqueCount="290">
  <si>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</si>
  <si>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</si>
  <si>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</si>
  <si>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</si>
  <si>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</si>
  <si>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</si>
  <si>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</si>
  <si>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</si>
  <si>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</si>
  <si>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</si>
  <si>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</si>
  <si>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</si>
  <si>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</si>
  <si>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</si>
  <si>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</si>
  <si>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</si>
  <si>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</si>
  <si>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</si>
  <si>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</si>
  <si>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</si>
  <si>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</si>
  <si>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</si>
  <si>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</si>
  <si>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</si>
  <si>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</si>
  <si>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</si>
  <si>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</si>
  <si>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</si>
  <si>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</si>
  <si>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</si>
  <si>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</si>
  <si>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</si>
  <si>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</si>
  <si>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</si>
  <si>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</si>
  <si>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</si>
  <si>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</si>
  <si>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</si>
  <si>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</si>
  <si>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</si>
  <si>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</si>
  <si>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</si>
  <si>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</si>
  <si>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</si>
  <si>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</si>
  <si>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</si>
  <si>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</si>
  <si>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</si>
  <si>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</si>
  <si>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</si>
  <si>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</si>
  <si>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</si>
  <si>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</si>
  <si>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</si>
  <si>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</si>
  <si>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</si>
  <si>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</si>
  <si>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</si>
  <si>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</si>
  <si>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</si>
  <si>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</si>
  <si>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</si>
  <si>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</si>
  <si>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</si>
  <si>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</si>
  <si>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</si>
  <si>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</si>
  <si>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</si>
  <si>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</si>
  <si>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</si>
  <si>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</si>
  <si>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</si>
  <si>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</si>
  <si>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</si>
  <si>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</si>
  <si>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</si>
  <si>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</si>
  <si>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</si>
  <si>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</si>
  <si>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</si>
  <si>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</si>
  <si>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</si>
  <si>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</si>
  <si>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</si>
  <si>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</si>
  <si>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</si>
  <si>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</si>
  <si>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</si>
  <si>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</si>
  <si>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</si>
  <si>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</si>
  <si>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</si>
  <si>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</si>
  <si>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</si>
  <si>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</si>
  <si>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</si>
  <si>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</si>
  <si>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</si>
  <si>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</si>
  <si>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</si>
  <si>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</si>
  <si>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</si>
  <si>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</si>
  <si>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</si>
  <si>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</si>
  <si>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</si>
  <si>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</si>
  <si>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</si>
  <si>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</si>
  <si>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</si>
  <si>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</si>
  <si>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</si>
  <si>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</si>
  <si>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</si>
  <si>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</si>
  <si>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</si>
  <si>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</si>
  <si>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</si>
  <si>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</si>
  <si>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</si>
  <si>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</si>
  <si>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</si>
  <si>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</si>
  <si>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</si>
  <si>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</si>
  <si>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</si>
  <si>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</si>
  <si>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</si>
  <si>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</si>
  <si>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</si>
  <si>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</si>
  <si>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</si>
  <si>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</si>
  <si>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</si>
  <si>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</si>
  <si>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</si>
  <si>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</si>
  <si>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</si>
  <si>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</si>
  <si>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</si>
  <si>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</si>
  <si>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</si>
  <si>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</si>
  <si>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</si>
  <si>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</si>
  <si>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</si>
  <si>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</si>
  <si>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</si>
  <si>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</si>
  <si>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</si>
  <si>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</si>
  <si>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</si>
  <si>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</si>
  <si>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</si>
  <si>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</si>
  <si>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</si>
  <si>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</si>
  <si>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</si>
  <si>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</si>
  <si>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</si>
  <si>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</si>
  <si>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</si>
  <si>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</si>
  <si>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</si>
  <si>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</si>
  <si>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</si>
  <si>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</si>
  <si>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</si>
  <si>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</si>
  <si>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</si>
  <si>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</si>
  <si>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</si>
  <si>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</si>
  <si>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</si>
  <si>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</si>
  <si>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</si>
  <si>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</si>
  <si>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</si>
  <si>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</si>
  <si>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</si>
  <si>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</si>
  <si>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</si>
  <si>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</si>
  <si>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</si>
  <si>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</si>
  <si>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</si>
  <si>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</si>
  <si>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</si>
  <si>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</si>
  <si>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</si>
  <si>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</si>
  <si>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</si>
  <si>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</si>
  <si>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</si>
  <si>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</si>
  <si>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</si>
  <si>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</si>
  <si>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</si>
  <si>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</si>
  <si>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</si>
  <si>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</si>
  <si>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</si>
  <si>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</si>
  <si>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</si>
  <si>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</si>
  <si>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</si>
  <si>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</si>
  <si>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</si>
  <si>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</si>
  <si>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</si>
  <si>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</si>
  <si>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</si>
  <si>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</si>
  <si>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</si>
  <si>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</si>
  <si>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</si>
  <si>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</si>
  <si>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</si>
  <si>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</si>
  <si>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</si>
  <si>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</si>
  <si>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</si>
  <si>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</si>
  <si>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</si>
  <si>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</si>
  <si>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</si>
  <si>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</si>
  <si>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</si>
  <si>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</si>
  <si>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</si>
  <si>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</si>
  <si>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</si>
  <si>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</si>
  <si>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</si>
  <si>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</si>
  <si>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</si>
  <si>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</si>
  <si>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</si>
  <si>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</si>
  <si>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</si>
  <si>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</si>
  <si>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</si>
  <si>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</si>
  <si>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</si>
  <si>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</si>
  <si>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</si>
  <si>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</si>
  <si>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</si>
  <si>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</si>
  <si>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</si>
  <si>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</si>
  <si>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</si>
  <si>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</si>
  <si>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</si>
  <si>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</si>
  <si>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</si>
  <si>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</si>
  <si>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</si>
  <si>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</si>
  <si>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</si>
  <si>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</si>
  <si>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</si>
  <si>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</si>
  <si>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</si>
  <si>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</si>
  <si>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</si>
  <si>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</si>
  <si>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</si>
  <si>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</si>
  <si>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</si>
  <si>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</si>
  <si>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</si>
  <si>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</si>
  <si>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</si>
  <si>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</si>
  <si>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=IFERROR(NF($E28,"U_PODATE"),"-")</t>
  </si>
  <si>
    <t>=IFERROR(NF($E28,"U_PONO"),"-")</t>
  </si>
  <si>
    <t>=IFERROR(NF($E29,"U_PODATE"),"-")</t>
  </si>
  <si>
    <t>=IFERROR(NF($E29,"U_PONO"),"-")</t>
  </si>
  <si>
    <t>=SUBTOTAL(9,AO24:AO30)</t>
  </si>
  <si>
    <t>=SUBTOTAL(9,AP24:AP30)</t>
  </si>
  <si>
    <t>="01/05/2024"</t>
  </si>
  <si>
    <t>="31/05/2024"</t>
  </si>
  <si>
    <t>="132|149|101"</t>
  </si>
  <si>
    <t>="""UICACS"","""",""SQL="",""2=DOCNUM"",""33035114"",""14=CUSTREF"",""8000009358"",""14=U_CUSTREF"",""8000009358"",""15=DOCDATE"",""8/5/2024"",""15=TAXDATE"",""8/5/2024"",""14=CARDCODE"",""CI0099-SGD"",""14=CARDNAME"",""SYNAPXE PTE. LTD."",""14=ITEMCODE"",""MS7JQ-00355GLP"",""14=ITEMNAME"",""MS SQ"&amp;"LSVRENTCORE SNGL SA MVL 2LIC CORELIC"",""10=QUANTITY"",""2.000000"",""14=U_PONO"",""949103"",""15=U_PODATE"",""11/3/2024"",""10=U_TLINTCOS"",""0.000000"",""2=SLPCODE"",""132"",""14=SLPNAME"",""E0001-CS"",""14=MEMO"",""WENDY KUM CHIOU SZE"",""14=CONTACTNAME"",""E-INVOICE(AP DIRECT)"",""10="&amp;"LINETOTAL"",""14162.540000"",""14=U_ENR"","""",""14=U_MSENR"",""S7138270"",""14=U_MSPCN"",""AD5A91AA"",""14=ADDRESS2"",""RANDALL LOKE HAN JUN_x000D_SYNAPXE PTE LTD 6 SERANGOON NORTH AVE 5, #01-01/02 SINGAPORE 554910_x000D_RANDALL LOKE HAN JUN_x000D_TEL: 91184038_x000D_FAX: _x000D_EMAIL: randall.loke@sy"&amp;"napxe.sg"""</t>
  </si>
  <si>
    <t>="""UICACS"","""",""SQL="",""2=DOCNUM"",""33035286"",""14=CUSTREF"",""8100000037"",""14=U_CUSTREF"",""8100000037"",""15=DOCDATE"",""29/5/2024"",""15=TAXDATE"",""29/5/2024"",""14=CARDCODE"",""CI0099-SGD"",""14=CARDNAME"",""SYNAPXE PTE. LTD."",""14=ITEMCODE"",""MS7JQ-00355GLP"",""14=ITEMNAME"",""MS "&amp;"SQLSVRENTCORE SNGL SA MVL 2LIC CORELIC"",""10=QUANTITY"",""8.000000"",""14=U_PONO"",""950475"",""15=U_PODATE"",""28/5/2024"",""10=U_TLINTCOS"",""0.000000"",""2=SLPCODE"",""132"",""14=SLPNAME"",""E0001-CS"",""14=MEMO"",""WENDY KUM CHIOU SZE"",""14=CONTACTNAME"",""E-INVOICE(AP DIRECT)"",""1"&amp;"0=LINETOTAL"",""56357.120000"",""14=U_ENR"","""",""14=U_MSENR"",""S7138270"",""14=U_MSPCN"",""AD5A91AA"",""14=ADDRESS2"",""KAMMARI MURALI_x000D_SYNAPXE PTE. LTD. 6 SERANGOON NORTH AVE 5, #01-01/02 SINGAPORE 554910_x000D_KAMMARI MURALI_x000D_TEL: _x000D_FAX: _x000D_EMAIL: kammari.murali@synapxe.sg"""</t>
  </si>
  <si>
    <t>="""UICACS"","""",""SQL="",""2=DOCNUM"",""33035288"",""14=CUSTREF"",""8100000050"",""14=U_CUSTREF"",""8100000050"",""15=DOCDATE"",""29/5/2024"",""15=TAXDATE"",""29/5/2024"",""14=CARDCODE"",""CI0099-SGD"",""14=CARDNAME"",""SYNAPXE PTE. LTD."",""14=ITEMCODE"",""MS065-08773GLP"",""14=ITEMNAME"",""MS "&amp;"EXCEL 2021 SLNG LTSC"",""10=QUANTITY"",""3.000000"",""14=U_PONO"",""950464"",""15=U_PODATE"",""28/5/2024"",""10=U_TLINTCOS"",""0.000000"",""2=SLPCODE"",""132"",""14=SLPNAME"",""E0001-CS"",""14=MEMO"",""WENDY KUM CHIOU SZE"",""14=CONTACTNAME"",""E-INVOICE(AP DIRECT)"",""10=LINETOTAL"",""475."&amp;"530000"",""14=U_ENR"","""",""14=U_MSENR"",""S7138270"",""14=U_MSPCN"",""AD5A91AA"",""14=ADDRESS2"",""JESSICA GUO_x000D_SYNAPXE PTE LTD 6 SERANGOON NORTH AVE 5, #01-01/02, SINGAPORE 554910_x000D_JESSICA GUO_x000D_TEL: 92371990_x000D_FAX: _x000D_EMAIL: jessica.guo@synapxe.sg"""</t>
  </si>
  <si>
    <t>SA RENEWAL</t>
  </si>
  <si>
    <t xml:space="preserve"> LOADING TO MS AND USAGE STARTS MAY 2024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</si>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</sst>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"01/05/2024"</f>
        <v>01/05/2024</v>
      </c>
    </row>
    <row r="4" spans="1:7">
      <c r="A4" s="1" t="s">
        <v>0</v>
      </c>
      <c r="B4" s="4" t="s">
        <v>6</v>
      </c>
      <c r="C4" s="5" t="str">
        <f>"31/05/2024"</f>
        <v>31/05/2024</v>
      </c>
    </row>
    <row r="5" spans="1:7">
      <c r="A5" s="1" t="s">
        <v>0</v>
      </c>
      <c r="B5" s="4" t="s">
        <v>26</v>
      </c>
      <c r="C5" s="4" t="str">
        <f>"132|149|101"</f>
        <v>132|149|101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01/May/2024..31/May/2024</v>
      </c>
    </row>
    <row r="9" spans="1:7">
      <c r="A9" s="1" t="s">
        <v>9</v>
      </c>
      <c r="C9" s="3" t="str">
        <f>TEXT($C$3,"yyyyMMdd") &amp; ".." &amp; TEXT($C$4,"yyyyMMdd")</f>
        <v>20240501..20240531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2"/>
  <sheetViews>
    <sheetView tabSelected="1" topLeftCell="K19" zoomScale="85" zoomScaleNormal="85" workbookViewId="0">
      <selection activeCell="AH39" sqref="AH3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0.28515625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0.5703125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6.85546875" style="4" customWidth="1"/>
    <col min="27" max="27" width="10.5703125" style="60" bestFit="1" customWidth="1"/>
    <col min="28" max="28" width="11.5703125" style="4" customWidth="1"/>
    <col min="29" max="29" width="9.85546875" style="4" customWidth="1"/>
    <col min="30" max="30" width="10.7109375" style="4" customWidth="1"/>
    <col min="31" max="31" width="8.42578125" style="21" customWidth="1"/>
    <col min="32" max="32" width="13.2851562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3.85546875" style="4" bestFit="1" customWidth="1"/>
    <col min="39" max="39" width="16.85546875" style="4" customWidth="1"/>
    <col min="40" max="40" width="14.28515625" style="4" customWidth="1"/>
    <col min="41" max="41" width="11.28515625" style="35" bestFit="1" customWidth="1"/>
    <col min="42" max="42" width="63.14062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20240501..20240531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132|149|101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1" hidden="1">
      <c r="A17" s="1" t="s">
        <v>7</v>
      </c>
    </row>
    <row r="18" spans="1:51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1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1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1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1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1">
      <c r="B24" s="1" t="str">
        <f>IF(M24="","Hide","Show")</f>
        <v>Show</v>
      </c>
      <c r="C24" s="4" t="s">
        <v>48</v>
      </c>
      <c r="E24" s="13" t="str">
        <f>"""UICACS"","""",""SQL="",""2=DOCNUM"",""33035084"",""14=CUSTREF"",""8000009325"",""14=U_CUSTREF"",""8000009325"",""15=DOCDATE"",""3/5/2024"",""15=TAXDATE"",""3/5/2024"",""14=CARDCODE"",""CI0099-SGD"",""14=CARDNAME"",""SYNAPXE PTE. LTD."",""14=ITEMCODE"",""MS7JQ-00355GLP"",""14=ITEMNAME"",""MS SQ"&amp;"LSVRENTCORE SNGL SA MVL 2LIC CORELIC"",""10=QUANTITY"",""28.000000"",""14=U_PONO"",""949550"",""15=U_PODATE"",""28/3/2024"",""10=U_TLINTCOS"",""0.000000"",""2=SLPCODE"",""132"",""14=SLPNAME"",""E0001-CS"",""14=MEMO"",""WENDY KUM CHIOU SZE"",""14=CONTACTNAME"",""E-INVOICE(AP DIRECT)"",""10"&amp;"=LINETOTAL"",""194615.960000"",""14=U_ENR"","""",""14=U_MSENR"",""S7138270"",""14=U_MSPCN"",""AD5A91AA"",""14=ADDRESS2"",""WEE YONG SOON_x000D_SYNAPXE PTE LTD 6 SERANGOON NORTH AVE 5, #01-01/02 SINGAPORE 554910_x000D_WEE YONG SOON_x000D_TEL: 98786852_x000D_FAX: _x000D_EMAIL: wee.yong.soon@synapxe.sg"""</f>
        <v>"UICACS","","SQL=","2=DOCNUM","33035084","14=CUSTREF","8000009325","14=U_CUSTREF","8000009325","15=DOCDATE","3/5/2024","15=TAXDATE","3/5/2024","14=CARDCODE","CI0099-SGD","14=CARDNAME","SYNAPXE PTE. LTD.","14=ITEMCODE","MS7JQ-00355GLP","14=ITEMNAME","MS SQLSVRENTCORE SNGL SA MVL 2LIC CORELIC","10=QUANTITY","28.000000","14=U_PONO","949550","15=U_PODATE","28/3/2024","10=U_TLINTCOS","0.000000","2=SLPCODE","132","14=SLPNAME","E0001-CS","14=MEMO","WENDY KUM CHIOU SZE","14=CONTACTNAME","E-INVOICE(AP DIRECT)","10=LINETOTAL","194615.960000","14=U_ENR","","14=U_MSENR","S7138270","14=U_MSPCN","AD5A91AA","14=ADDRESS2","WEE YONG SOON_x000D_SYNAPXE PTE LTD 6 SERANGOON NORTH AVE 5, #01-01/02 SINGAPORE 554910_x000D_WEE YONG SOON_x000D_TEL: 98786852_x000D_FAX: _x000D_EMAIL: wee.yong.soon@synapxe.sg"</v>
      </c>
      <c r="K24" s="4">
        <f>MONTH(N24)</f>
        <v>5</v>
      </c>
      <c r="L24" s="4">
        <f>YEAR(N24)</f>
        <v>2024</v>
      </c>
      <c r="M24" s="4">
        <v>33035084</v>
      </c>
      <c r="N24" s="38">
        <v>45415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"949550"</f>
        <v>949550</v>
      </c>
      <c r="T24" s="50">
        <v>45379</v>
      </c>
      <c r="U24" s="50" t="str">
        <f>"8000009325"</f>
        <v>8000009325</v>
      </c>
      <c r="V24" s="50">
        <v>45415</v>
      </c>
      <c r="W24" s="51">
        <f>SUM(N24-T24)</f>
        <v>36</v>
      </c>
      <c r="X24" s="65" t="str">
        <f>"MS7JQ-00355GLP"</f>
        <v>MS7JQ-00355GLP</v>
      </c>
      <c r="Y24" s="65" t="str">
        <f>"MS SQLSVRENTCORE SNGL SA MVL 2LIC CORELIC"</f>
        <v>MS SQLSVRENTCORE SNGL SA MVL 2LIC CORELIC</v>
      </c>
      <c r="Z24" s="65" t="str">
        <f>"WENDY KUM CHIOU SZE"</f>
        <v>WENDY KUM CHIOU SZE</v>
      </c>
      <c r="AA24" s="60">
        <v>28</v>
      </c>
      <c r="AB24" s="65" t="str">
        <f>"E-INVOICE(AP DIRECT)"</f>
        <v>E-INVOICE(AP DIRECT)</v>
      </c>
      <c r="AC24" s="37">
        <f>IFERROR(AD24/AA24,0)</f>
        <v>6950.57</v>
      </c>
      <c r="AD24" s="37">
        <v>194615.96</v>
      </c>
      <c r="AE24" s="63" t="str">
        <f>"-"</f>
        <v>-</v>
      </c>
      <c r="AF24" s="37">
        <v>194615.96</v>
      </c>
      <c r="AG24" s="63" t="s">
        <v>95</v>
      </c>
      <c r="AH24" s="67" t="str">
        <f>"WEE YONG SOON_x000D_SYNAPXE PTE LTD 6 SERANGOON NORTH AVE 5, #01-01/02 SINGAPORE 554910_x000D_WEE YONG SOON_x000D_TEL: 98786852_x000D_FAX: _x000D_EMAIL: wee.yong.soon@synapxe.sg"</f>
        <v>WEE YONG SOON_x000D_SYNAPXE PTE LTD 6 SERANGOON NORTH AVE 5, #01-01/02 SINGAPORE 554910_x000D_WEE YONG SOON_x000D_TEL: 98786852_x000D_FAX: _x000D_EMAIL: wee.yong.soon@synapxe.sg</v>
      </c>
      <c r="AI24" s="18"/>
      <c r="AJ24" s="63" t="s">
        <v>96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287</v>
      </c>
      <c r="AN24" s="16">
        <v>45444</v>
      </c>
      <c r="AO24" s="16">
        <v>46203</v>
      </c>
      <c r="AP24" s="4" t="s">
        <v>288</v>
      </c>
    </row>
    <row r="25" spans="1:51">
      <c r="A25" s="1" t="s">
        <v>135</v>
      </c>
      <c r="B25" s="1" t="str">
        <f t="shared" ref="B25:B27" si="0">IF(M25="","Hide","Show")</f>
        <v>Show</v>
      </c>
      <c r="C25" s="4" t="s">
        <v>48</v>
      </c>
      <c r="E25" s="13" t="str">
        <f>"""UICACS"","""",""SQL="",""2=DOCNUM"",""33035114"",""14=CUSTREF"",""8000009358"",""14=U_CUSTREF"",""8000009358"",""15=DOCDATE"",""8/5/2024"",""15=TAXDATE"",""8/5/2024"",""14=CARDCODE"",""CI0099-SGD"",""14=CARDNAME"",""SYNAPXE PTE. LTD."",""14=ITEMCODE"",""MS7JQ-00355GLP"",""14=ITEMNAME"",""MS SQ"&amp;"LSVRENTCORE SNGL SA MVL 2LIC CORELIC"",""10=QUANTITY"",""2.000000"",""14=U_PONO"",""949103"",""15=U_PODATE"",""11/3/2024"",""10=U_TLINTCOS"",""0.000000"",""2=SLPCODE"",""132"",""14=SLPNAME"",""E0001-CS"",""14=MEMO"",""WENDY KUM CHIOU SZE"",""14=CONTACTNAME"",""E-INVOICE(AP DIRECT)"",""10="&amp;"LINETOTAL"",""14162.540000"",""14=U_ENR"","""",""14=U_MSENR"",""S7138270"",""14=U_MSPCN"",""AD5A91AA"",""14=ADDRESS2"",""RANDALL LOKE HAN JUN_x000D_SYNAPXE PTE LTD 6 SERANGOON NORTH AVE 5, #01-01/02 SINGAPORE 554910_x000D_RANDALL LOKE HAN JUN_x000D_TEL: 91184038_x000D_FAX: _x000D_EMAIL: randall.loke@sy"&amp;"napxe.sg"""</f>
        <v>"UICACS","","SQL=","2=DOCNUM","33035114","14=CUSTREF","8000009358","14=U_CUSTREF","8000009358","15=DOCDATE","8/5/2024","15=TAXDATE","8/5/2024","14=CARDCODE","CI0099-SGD","14=CARDNAME","SYNAPXE PTE. LTD.","14=ITEMCODE","MS7JQ-00355GLP","14=ITEMNAME","MS SQLSVRENTCORE SNGL SA MVL 2LIC CORELIC","10=QUANTITY","2.000000","14=U_PONO","949103","15=U_PODATE","11/3/2024","10=U_TLINTCOS","0.000000","2=SLPCODE","132","14=SLPNAME","E0001-CS","14=MEMO","WENDY KUM CHIOU SZE","14=CONTACTNAME","E-INVOICE(AP DIRECT)","10=LINETOTAL","14162.540000","14=U_ENR","","14=U_MSENR","S7138270","14=U_MSPCN","AD5A91AA","14=ADDRESS2","RANDALL LOKE HAN JUN_x000D_SYNAPXE PTE LTD 6 SERANGOON NORTH AVE 5, #01-01/02 SINGAPORE 554910_x000D_RANDALL LOKE HAN JUN_x000D_TEL: 91184038_x000D_FAX: _x000D_EMAIL: randall.loke@synapxe.sg"</v>
      </c>
      <c r="K25" s="4">
        <f>MONTH(N25)</f>
        <v>5</v>
      </c>
      <c r="L25" s="4">
        <f>YEAR(N25)</f>
        <v>2024</v>
      </c>
      <c r="M25" s="4">
        <v>33035114</v>
      </c>
      <c r="N25" s="38">
        <v>45420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"949103"</f>
        <v>949103</v>
      </c>
      <c r="T25" s="50">
        <v>45362</v>
      </c>
      <c r="U25" s="50" t="str">
        <f>"8000009358"</f>
        <v>8000009358</v>
      </c>
      <c r="V25" s="50">
        <v>45420</v>
      </c>
      <c r="W25" s="51">
        <f>SUM(N25-T25)</f>
        <v>58</v>
      </c>
      <c r="X25" s="65" t="str">
        <f>"MS7JQ-00355GLP"</f>
        <v>MS7JQ-00355GLP</v>
      </c>
      <c r="Y25" s="65" t="str">
        <f>"MS SQLSVRENTCORE SNGL SA MVL 2LIC CORELIC"</f>
        <v>MS SQLSVRENTCORE SNGL SA MVL 2LIC CORELIC</v>
      </c>
      <c r="Z25" s="65" t="str">
        <f>"WENDY KUM CHIOU SZE"</f>
        <v>WENDY KUM CHIOU SZE</v>
      </c>
      <c r="AA25" s="60">
        <v>2</v>
      </c>
      <c r="AB25" s="65" t="str">
        <f>"E-INVOICE(AP DIRECT)"</f>
        <v>E-INVOICE(AP DIRECT)</v>
      </c>
      <c r="AC25" s="37">
        <f>IFERROR(AD25/AA25,0)</f>
        <v>7081.27</v>
      </c>
      <c r="AD25" s="37">
        <v>14162.54</v>
      </c>
      <c r="AE25" s="63" t="str">
        <f>"-"</f>
        <v>-</v>
      </c>
      <c r="AF25" s="37">
        <v>14162.54</v>
      </c>
      <c r="AG25" s="63" t="s">
        <v>95</v>
      </c>
      <c r="AH25" s="67" t="str">
        <f>"RANDALL LOKE HAN JUN_x000D_SYNAPXE PTE LTD 6 SERANGOON NORTH AVE 5, #01-01/02 SINGAPORE 554910_x000D_RANDALL LOKE HAN JUN_x000D_TEL: 91184038_x000D_FAX: _x000D_EMAIL: randall.loke@synapxe.sg"</f>
        <v>RANDALL LOKE HAN JUN_x000D_SYNAPXE PTE LTD 6 SERANGOON NORTH AVE 5, #01-01/02 SINGAPORE 554910_x000D_RANDALL LOKE HAN JUN_x000D_TEL: 91184038_x000D_FAX: _x000D_EMAIL: randall.loke@synapxe.sg</v>
      </c>
      <c r="AI25" s="18"/>
      <c r="AJ25" s="63" t="s">
        <v>96</v>
      </c>
      <c r="AK25" s="4" t="str">
        <f>"MS7JQ-00355GLP"</f>
        <v>MS7JQ-00355GLP</v>
      </c>
      <c r="AL25" s="4" t="str">
        <f>"MS SQLSVRENTCORE SNGL SA MVL 2LIC CORELIC"</f>
        <v>MS SQLSVRENTCORE SNGL SA MVL 2LIC CORELIC</v>
      </c>
      <c r="AM25" s="4" t="s">
        <v>287</v>
      </c>
      <c r="AN25" s="16">
        <v>45444</v>
      </c>
      <c r="AO25" s="16">
        <v>46203</v>
      </c>
      <c r="AP25" s="4" t="s">
        <v>288</v>
      </c>
    </row>
    <row r="26" spans="1:51">
      <c r="A26" s="1" t="s">
        <v>135</v>
      </c>
      <c r="B26" s="1" t="str">
        <f t="shared" si="0"/>
        <v>Show</v>
      </c>
      <c r="C26" s="4" t="s">
        <v>48</v>
      </c>
      <c r="E26" s="13" t="str">
        <f>"""UICACS"","""",""SQL="",""2=DOCNUM"",""33035286"",""14=CUSTREF"",""8100000037"",""14=U_CUSTREF"",""8100000037"",""15=DOCDATE"",""29/5/2024"",""15=TAXDATE"",""29/5/2024"",""14=CARDCODE"",""CI0099-SGD"",""14=CARDNAME"",""SYNAPXE PTE. LTD."",""14=ITEMCODE"",""MS7JQ-00355GLP"",""14=ITEMNAME"",""MS "&amp;"SQLSVRENTCORE SNGL SA MVL 2LIC CORELIC"",""10=QUANTITY"",""8.000000"",""14=U_PONO"",""950475"",""15=U_PODATE"",""28/5/2024"",""10=U_TLINTCOS"",""0.000000"",""2=SLPCODE"",""132"",""14=SLPNAME"",""E0001-CS"",""14=MEMO"",""WENDY KUM CHIOU SZE"",""14=CONTACTNAME"",""E-INVOICE(AP DIRECT)"",""1"&amp;"0=LINETOTAL"",""56357.120000"",""14=U_ENR"","""",""14=U_MSENR"",""S7138270"",""14=U_MSPCN"",""AD5A91AA"",""14=ADDRESS2"",""KAMMARI MURALI_x000D_SYNAPXE PTE. LTD. 6 SERANGOON NORTH AVE 5, #01-01/02 SINGAPORE 554910_x000D_KAMMARI MURALI_x000D_TEL: _x000D_FAX: _x000D_EMAIL: kammari.murali@synapxe.sg"""</f>
        <v>"UICACS","","SQL=","2=DOCNUM","33035286","14=CUSTREF","8100000037","14=U_CUSTREF","8100000037","15=DOCDATE","29/5/2024","15=TAXDATE","29/5/2024","14=CARDCODE","CI0099-SGD","14=CARDNAME","SYNAPXE PTE. LTD.","14=ITEMCODE","MS7JQ-00355GLP","14=ITEMNAME","MS SQLSVRENTCORE SNGL SA MVL 2LIC CORELIC","10=QUANTITY","8.000000","14=U_PONO","950475","15=U_PODATE","28/5/2024","10=U_TLINTCOS","0.000000","2=SLPCODE","132","14=SLPNAME","E0001-CS","14=MEMO","WENDY KUM CHIOU SZE","14=CONTACTNAME","E-INVOICE(AP DIRECT)","10=LINETOTAL","56357.120000","14=U_ENR","","14=U_MSENR","S7138270","14=U_MSPCN","AD5A91AA","14=ADDRESS2","KAMMARI MURALI_x000D_SYNAPXE PTE. LTD. 6 SERANGOON NORTH AVE 5, #01-01/02 SINGAPORE 554910_x000D_KAMMARI MURALI_x000D_TEL: _x000D_FAX: _x000D_EMAIL: kammari.murali@synapxe.sg"</v>
      </c>
      <c r="K26" s="4">
        <f>MONTH(N26)</f>
        <v>5</v>
      </c>
      <c r="L26" s="4">
        <f>YEAR(N26)</f>
        <v>2024</v>
      </c>
      <c r="M26" s="4">
        <v>33035286</v>
      </c>
      <c r="N26" s="38">
        <v>45441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"950475"</f>
        <v>950475</v>
      </c>
      <c r="T26" s="50">
        <v>45440</v>
      </c>
      <c r="U26" s="50" t="str">
        <f>"8100000037"</f>
        <v>8100000037</v>
      </c>
      <c r="V26" s="50">
        <v>45441</v>
      </c>
      <c r="W26" s="51">
        <f>SUM(N26-T26)</f>
        <v>1</v>
      </c>
      <c r="X26" s="65" t="str">
        <f>"MS7JQ-00355GLP"</f>
        <v>MS7JQ-00355GLP</v>
      </c>
      <c r="Y26" s="65" t="str">
        <f>"MS SQLSVRENTCORE SNGL SA MVL 2LIC CORELIC"</f>
        <v>MS SQLSVRENTCORE SNGL SA MVL 2LIC CORELIC</v>
      </c>
      <c r="Z26" s="65" t="str">
        <f>"WENDY KUM CHIOU SZE"</f>
        <v>WENDY KUM CHIOU SZE</v>
      </c>
      <c r="AA26" s="60">
        <v>8</v>
      </c>
      <c r="AB26" s="65" t="str">
        <f>"E-INVOICE(AP DIRECT)"</f>
        <v>E-INVOICE(AP DIRECT)</v>
      </c>
      <c r="AC26" s="37">
        <f>IFERROR(AD26/AA26,0)</f>
        <v>7044.64</v>
      </c>
      <c r="AD26" s="37">
        <v>56357.120000000003</v>
      </c>
      <c r="AE26" s="63" t="str">
        <f>"-"</f>
        <v>-</v>
      </c>
      <c r="AF26" s="37">
        <v>56357.120000000003</v>
      </c>
      <c r="AG26" s="63" t="s">
        <v>95</v>
      </c>
      <c r="AH26" s="67" t="str">
        <f>"KAMMARI MURALI_x000D_SYNAPXE PTE. LTD. 6 SERANGOON NORTH AVE 5, #01-01/02 SINGAPORE 554910_x000D_KAMMARI MURALI_x000D_TEL: _x000D_FAX: _x000D_EMAIL: kammari.murali@synapxe.sg"</f>
        <v>KAMMARI MURALI_x000D_SYNAPXE PTE. LTD. 6 SERANGOON NORTH AVE 5, #01-01/02 SINGAPORE 554910_x000D_KAMMARI MURALI_x000D_TEL: _x000D_FAX: _x000D_EMAIL: kammari.murali@synapxe.sg</v>
      </c>
      <c r="AI26" s="18"/>
      <c r="AJ26" s="63" t="s">
        <v>96</v>
      </c>
      <c r="AK26" s="4" t="str">
        <f>"MS7JQ-00355GLP"</f>
        <v>MS7JQ-00355GLP</v>
      </c>
      <c r="AL26" s="4" t="str">
        <f>"MS SQLSVRENTCORE SNGL SA MVL 2LIC CORELIC"</f>
        <v>MS SQLSVRENTCORE SNGL SA MVL 2LIC CORELIC</v>
      </c>
      <c r="AM26" s="4" t="s">
        <v>287</v>
      </c>
      <c r="AN26" s="16">
        <v>45444</v>
      </c>
      <c r="AO26" s="16">
        <v>46203</v>
      </c>
      <c r="AP26" s="4" t="s">
        <v>288</v>
      </c>
    </row>
    <row r="27" spans="1:51">
      <c r="A27" s="1" t="s">
        <v>135</v>
      </c>
      <c r="B27" s="1" t="str">
        <f t="shared" si="0"/>
        <v>Show</v>
      </c>
      <c r="C27" s="4" t="s">
        <v>48</v>
      </c>
      <c r="E27" s="13" t="str">
        <f>"""UICACS"","""",""SQL="",""2=DOCNUM"",""33035288"",""14=CUSTREF"",""8100000050"",""14=U_CUSTREF"",""8100000050"",""15=DOCDATE"",""29/5/2024"",""15=TAXDATE"",""29/5/2024"",""14=CARDCODE"",""CI0099-SGD"",""14=CARDNAME"",""SYNAPXE PTE. LTD."",""14=ITEMCODE"",""MS065-08773GLP"",""14=ITEMNAME"",""MS "&amp;"EXCEL 2021 SLNG LTSC"",""10=QUANTITY"",""3.000000"",""14=U_PONO"",""950464"",""15=U_PODATE"",""28/5/2024"",""10=U_TLINTCOS"",""0.000000"",""2=SLPCODE"",""132"",""14=SLPNAME"",""E0001-CS"",""14=MEMO"",""WENDY KUM CHIOU SZE"",""14=CONTACTNAME"",""E-INVOICE(AP DIRECT)"",""10=LINETOTAL"",""475."&amp;"530000"",""14=U_ENR"","""",""14=U_MSENR"",""S7138270"",""14=U_MSPCN"",""AD5A91AA"",""14=ADDRESS2"",""JESSICA GUO_x000D_SYNAPXE PTE LTD 6 SERANGOON NORTH AVE 5, #01-01/02, SINGAPORE 554910_x000D_JESSICA GUO_x000D_TEL: 92371990_x000D_FAX: _x000D_EMAIL: jessica.guo@synapxe.sg"""</f>
        <v>"UICACS","","SQL=","2=DOCNUM","33035288","14=CUSTREF","8100000050","14=U_CUSTREF","8100000050","15=DOCDATE","29/5/2024","15=TAXDATE","29/5/2024","14=CARDCODE","CI0099-SGD","14=CARDNAME","SYNAPXE PTE. LTD.","14=ITEMCODE","MS065-08773GLP","14=ITEMNAME","MS EXCEL 2021 SLNG LTSC","10=QUANTITY","3.000000","14=U_PONO","950464","15=U_PODATE","28/5/2024","10=U_TLINTCOS","0.000000","2=SLPCODE","132","14=SLPNAME","E0001-CS","14=MEMO","WENDY KUM CHIOU SZE","14=CONTACTNAME","E-INVOICE(AP DIRECT)","10=LINETOTAL","475.530000","14=U_ENR","","14=U_MSENR","S7138270","14=U_MSPCN","AD5A91AA","14=ADDRESS2","JESSICA GUO_x000D_SYNAPXE PTE LTD 6 SERANGOON NORTH AVE 5, #01-01/02, SINGAPORE 554910_x000D_JESSICA GUO_x000D_TEL: 92371990_x000D_FAX: _x000D_EMAIL: jessica.guo@synapxe.sg"</v>
      </c>
      <c r="K27" s="4">
        <f>MONTH(N27)</f>
        <v>5</v>
      </c>
      <c r="L27" s="4">
        <f>YEAR(N27)</f>
        <v>2024</v>
      </c>
      <c r="M27" s="4">
        <v>33035288</v>
      </c>
      <c r="N27" s="38">
        <v>45441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"950464"</f>
        <v>950464</v>
      </c>
      <c r="T27" s="50">
        <v>45440</v>
      </c>
      <c r="U27" s="50" t="str">
        <f>"8100000050"</f>
        <v>8100000050</v>
      </c>
      <c r="V27" s="50">
        <v>45441</v>
      </c>
      <c r="W27" s="51">
        <f>SUM(N27-T27)</f>
        <v>1</v>
      </c>
      <c r="X27" s="65" t="str">
        <f>"MS065-08773GLP"</f>
        <v>MS065-08773GLP</v>
      </c>
      <c r="Y27" s="65" t="str">
        <f>"MS EXCEL 2021 SLNG LTSC"</f>
        <v>MS EXCEL 2021 SLNG LTSC</v>
      </c>
      <c r="Z27" s="65" t="str">
        <f>"WENDY KUM CHIOU SZE"</f>
        <v>WENDY KUM CHIOU SZE</v>
      </c>
      <c r="AA27" s="60">
        <v>3</v>
      </c>
      <c r="AB27" s="65" t="str">
        <f>"E-INVOICE(AP DIRECT)"</f>
        <v>E-INVOICE(AP DIRECT)</v>
      </c>
      <c r="AC27" s="37">
        <f>IFERROR(AD27/AA27,0)</f>
        <v>158.51</v>
      </c>
      <c r="AD27" s="37">
        <v>475.53</v>
      </c>
      <c r="AE27" s="63" t="str">
        <f>"-"</f>
        <v>-</v>
      </c>
      <c r="AF27" s="37">
        <v>475.53</v>
      </c>
      <c r="AG27" s="63" t="s">
        <v>95</v>
      </c>
      <c r="AH27" s="67" t="str">
        <f>"JESSICA GUO_x000D_SYNAPXE PTE LTD 6 SERANGOON NORTH AVE 5, #01-01/02, SINGAPORE 554910_x000D_JESSICA GUO_x000D_TEL: 92371990_x000D_FAX: _x000D_EMAIL: jessica.guo@synapxe.sg"</f>
        <v>JESSICA GUO_x000D_SYNAPXE PTE LTD 6 SERANGOON NORTH AVE 5, #01-01/02, SINGAPORE 554910_x000D_JESSICA GUO_x000D_TEL: 92371990_x000D_FAX: _x000D_EMAIL: jessica.guo@synapxe.sg</v>
      </c>
      <c r="AI27" s="18"/>
      <c r="AJ27" s="63" t="s">
        <v>96</v>
      </c>
      <c r="AK27" s="4" t="str">
        <f>"MS065-08773GLP"</f>
        <v>MS065-08773GLP</v>
      </c>
      <c r="AL27" s="4" t="str">
        <f>"MS EXCEL 2021 SLNG LTSC"</f>
        <v>MS EXCEL 2021 SLNG LTSC</v>
      </c>
      <c r="AM27" s="4" t="s">
        <v>289</v>
      </c>
      <c r="AN27" s="4" t="s">
        <v>289</v>
      </c>
      <c r="AO27" s="4" t="s">
        <v>289</v>
      </c>
      <c r="AP27" s="4" t="s">
        <v>289</v>
      </c>
    </row>
    <row r="28" spans="1:51" hidden="1">
      <c r="B28" s="1" t="str">
        <f>IF(M28="","Hide","Show")</f>
        <v>Hide</v>
      </c>
      <c r="C28" s="4" t="s">
        <v>49</v>
      </c>
      <c r="E28" s="13" t="str">
        <f>""</f>
        <v/>
      </c>
      <c r="M28" s="4" t="str">
        <f>""</f>
        <v/>
      </c>
      <c r="N28" s="38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5" t="str">
        <f>""</f>
        <v/>
      </c>
      <c r="U28" s="45" t="str">
        <f>""</f>
        <v/>
      </c>
      <c r="V28" s="52"/>
      <c r="W28" s="51"/>
      <c r="X28" s="4" t="str">
        <f>""</f>
        <v/>
      </c>
      <c r="Y28" s="4" t="str">
        <f>""</f>
        <v/>
      </c>
      <c r="Z28" s="4" t="str">
        <f>""</f>
        <v/>
      </c>
      <c r="AA28" s="60" t="str">
        <f>""</f>
        <v/>
      </c>
      <c r="AB28" s="4" t="str">
        <f>""</f>
        <v/>
      </c>
      <c r="AC28" s="37">
        <f>IFERROR(AD28/AA28,0)</f>
        <v>0</v>
      </c>
      <c r="AD28" s="37" t="str">
        <f>""</f>
        <v/>
      </c>
      <c r="AE28" s="63"/>
      <c r="AF28" s="18"/>
      <c r="AG28" s="63"/>
      <c r="AH28" s="18" t="str">
        <f>""</f>
        <v/>
      </c>
      <c r="AI28" s="18"/>
      <c r="AJ28" s="63"/>
      <c r="AK28" s="18"/>
      <c r="AL28" s="5" t="str">
        <f>""</f>
        <v/>
      </c>
      <c r="AM28" s="4" t="str">
        <f>""</f>
        <v/>
      </c>
    </row>
    <row r="29" spans="1:51" hidden="1">
      <c r="B29" s="1" t="str">
        <f>IF(M29="","Hide","Show")</f>
        <v>Hide</v>
      </c>
      <c r="C29" s="4" t="s">
        <v>50</v>
      </c>
      <c r="E29" s="13" t="str">
        <f>""</f>
        <v/>
      </c>
      <c r="M29" s="4" t="str">
        <f>""</f>
        <v/>
      </c>
      <c r="N29" s="38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5" t="str">
        <f>""</f>
        <v/>
      </c>
      <c r="U29" s="45" t="str">
        <f>""</f>
        <v/>
      </c>
      <c r="V29" s="52"/>
      <c r="W29" s="51"/>
      <c r="X29" s="4" t="str">
        <f>""</f>
        <v/>
      </c>
      <c r="Y29" s="4" t="str">
        <f>""</f>
        <v/>
      </c>
      <c r="Z29" s="4" t="str">
        <f>""</f>
        <v/>
      </c>
      <c r="AA29" s="60" t="str">
        <f>""</f>
        <v/>
      </c>
      <c r="AB29" s="4" t="str">
        <f>""</f>
        <v/>
      </c>
      <c r="AC29" s="37">
        <f>IFERROR(AD29/AA29,0)</f>
        <v>0</v>
      </c>
      <c r="AD29" s="37" t="str">
        <f>""</f>
        <v/>
      </c>
      <c r="AE29" s="63"/>
      <c r="AF29" s="18"/>
      <c r="AG29" s="63"/>
      <c r="AH29" s="18"/>
      <c r="AI29" s="18"/>
      <c r="AJ29" s="63"/>
      <c r="AK29" s="18"/>
      <c r="AL29" s="5" t="str">
        <f>""</f>
        <v/>
      </c>
      <c r="AM29" s="4" t="str">
        <f>""</f>
        <v/>
      </c>
    </row>
    <row r="30" spans="1:51">
      <c r="M30" s="69"/>
      <c r="N30" s="70"/>
      <c r="O30" s="4"/>
      <c r="R30" s="69"/>
      <c r="T30" s="50"/>
      <c r="V30" s="50"/>
      <c r="W30" s="51"/>
      <c r="AC30" s="37"/>
      <c r="AD30" s="37"/>
      <c r="AF30" s="37"/>
      <c r="AH30" s="71"/>
      <c r="AJ30" s="63"/>
      <c r="AL30" s="5"/>
      <c r="AN30" s="21"/>
      <c r="AO30" s="21"/>
    </row>
    <row r="31" spans="1:51">
      <c r="AX31" s="16"/>
    </row>
    <row r="32" spans="1:51">
      <c r="AY32" s="16"/>
    </row>
    <row r="33" spans="52:61">
      <c r="AZ33" s="16"/>
    </row>
    <row r="34" spans="52:61">
      <c r="BA34" s="16"/>
    </row>
    <row r="35" spans="52:61">
      <c r="BB35" s="16"/>
    </row>
    <row r="36" spans="52:61">
      <c r="BC36" s="16"/>
    </row>
    <row r="37" spans="52:61">
      <c r="BD37" s="16"/>
    </row>
    <row r="38" spans="52:61">
      <c r="BE38" s="16"/>
    </row>
    <row r="39" spans="52:61">
      <c r="BF39" s="16"/>
    </row>
    <row r="40" spans="52:61">
      <c r="BG40" s="16"/>
    </row>
    <row r="41" spans="52:61">
      <c r="BH41" s="16"/>
    </row>
    <row r="42" spans="52:61">
      <c r="BI42" s="16"/>
    </row>
  </sheetData>
  <sortState xmlns:xlrd2="http://schemas.microsoft.com/office/spreadsheetml/2017/richdata2" ref="M24:AP392">
    <sortCondition ref="Q24:Q39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281</v>
      </c>
    </row>
    <row r="4" spans="1:5">
      <c r="A4" s="68" t="s">
        <v>0</v>
      </c>
      <c r="B4" s="68" t="s">
        <v>6</v>
      </c>
      <c r="C4" s="68" t="s">
        <v>282</v>
      </c>
    </row>
    <row r="5" spans="1:5">
      <c r="A5" s="68" t="s">
        <v>0</v>
      </c>
      <c r="B5" s="68" t="s">
        <v>26</v>
      </c>
      <c r="C5" s="68" t="s">
        <v>283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281</v>
      </c>
    </row>
    <row r="4" spans="1:5">
      <c r="A4" s="68" t="s">
        <v>0</v>
      </c>
      <c r="B4" s="68" t="s">
        <v>6</v>
      </c>
      <c r="C4" s="68" t="s">
        <v>282</v>
      </c>
    </row>
    <row r="5" spans="1:5">
      <c r="A5" s="68" t="s">
        <v>0</v>
      </c>
      <c r="B5" s="68" t="s">
        <v>26</v>
      </c>
      <c r="C5" s="68" t="s">
        <v>283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267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268</v>
      </c>
      <c r="AM25" s="68" t="s">
        <v>269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270</v>
      </c>
      <c r="AM26" s="68" t="s">
        <v>271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267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268</v>
      </c>
      <c r="AM25" s="68" t="s">
        <v>269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270</v>
      </c>
      <c r="AM26" s="68" t="s">
        <v>271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B1E8-5222-417C-A1FA-32BA661C4B87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281</v>
      </c>
    </row>
    <row r="4" spans="1:5">
      <c r="A4" s="68" t="s">
        <v>0</v>
      </c>
      <c r="B4" s="68" t="s">
        <v>6</v>
      </c>
      <c r="C4" s="68" t="s">
        <v>282</v>
      </c>
    </row>
    <row r="5" spans="1:5">
      <c r="A5" s="68" t="s">
        <v>0</v>
      </c>
      <c r="B5" s="68" t="s">
        <v>26</v>
      </c>
      <c r="C5" s="68" t="s">
        <v>283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3A30-0982-4915-B270-0B34FDA0CBFB}">
  <dimension ref="A1:AV31"/>
  <sheetViews>
    <sheetView workbookViewId="0"/>
  </sheetViews>
  <sheetFormatPr defaultRowHeight="15"/>
  <sheetData>
    <row r="1" spans="1:48">
      <c r="A1" s="68" t="s">
        <v>149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267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A25" s="68" t="s">
        <v>135</v>
      </c>
      <c r="B25" s="68" t="s">
        <v>126</v>
      </c>
      <c r="C25" s="68" t="s">
        <v>48</v>
      </c>
      <c r="E25" s="68" t="s">
        <v>284</v>
      </c>
      <c r="K25" s="68" t="s">
        <v>139</v>
      </c>
      <c r="L25" s="68" t="s">
        <v>140</v>
      </c>
      <c r="M25" s="68" t="s">
        <v>172</v>
      </c>
      <c r="N25" s="68" t="s">
        <v>173</v>
      </c>
      <c r="O25" s="68" t="s">
        <v>174</v>
      </c>
      <c r="P25" s="68" t="s">
        <v>175</v>
      </c>
      <c r="Q25" s="68" t="s">
        <v>176</v>
      </c>
      <c r="R25" s="68" t="s">
        <v>177</v>
      </c>
      <c r="S25" s="68" t="s">
        <v>272</v>
      </c>
      <c r="T25" s="68" t="s">
        <v>179</v>
      </c>
      <c r="U25" s="68" t="s">
        <v>180</v>
      </c>
      <c r="V25" s="68" t="s">
        <v>181</v>
      </c>
      <c r="W25" s="68" t="s">
        <v>141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E25" s="68" t="s">
        <v>188</v>
      </c>
      <c r="AF25" s="68" t="s">
        <v>187</v>
      </c>
      <c r="AG25" s="68" t="s">
        <v>95</v>
      </c>
      <c r="AH25" s="68" t="s">
        <v>189</v>
      </c>
      <c r="AJ25" s="68" t="s">
        <v>96</v>
      </c>
      <c r="AK25" s="68" t="s">
        <v>182</v>
      </c>
      <c r="AL25" s="68" t="s">
        <v>183</v>
      </c>
      <c r="AM25" s="68" t="s">
        <v>190</v>
      </c>
      <c r="AN25" s="68" t="s">
        <v>191</v>
      </c>
      <c r="AO25" s="68" t="s">
        <v>192</v>
      </c>
      <c r="AP25" s="68" t="s">
        <v>193</v>
      </c>
    </row>
    <row r="26" spans="1:42">
      <c r="A26" s="68" t="s">
        <v>135</v>
      </c>
      <c r="B26" s="68" t="s">
        <v>129</v>
      </c>
      <c r="C26" s="68" t="s">
        <v>48</v>
      </c>
      <c r="E26" s="68" t="s">
        <v>285</v>
      </c>
      <c r="K26" s="68" t="s">
        <v>142</v>
      </c>
      <c r="L26" s="68" t="s">
        <v>143</v>
      </c>
      <c r="M26" s="68" t="s">
        <v>194</v>
      </c>
      <c r="N26" s="68" t="s">
        <v>195</v>
      </c>
      <c r="O26" s="68" t="s">
        <v>196</v>
      </c>
      <c r="P26" s="68" t="s">
        <v>197</v>
      </c>
      <c r="Q26" s="68" t="s">
        <v>198</v>
      </c>
      <c r="R26" s="68" t="s">
        <v>199</v>
      </c>
      <c r="S26" s="68" t="s">
        <v>273</v>
      </c>
      <c r="T26" s="68" t="s">
        <v>201</v>
      </c>
      <c r="U26" s="68" t="s">
        <v>202</v>
      </c>
      <c r="V26" s="68" t="s">
        <v>203</v>
      </c>
      <c r="W26" s="68" t="s">
        <v>144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E26" s="68" t="s">
        <v>210</v>
      </c>
      <c r="AF26" s="68" t="s">
        <v>209</v>
      </c>
      <c r="AG26" s="68" t="s">
        <v>95</v>
      </c>
      <c r="AH26" s="68" t="s">
        <v>211</v>
      </c>
      <c r="AJ26" s="68" t="s">
        <v>96</v>
      </c>
      <c r="AK26" s="68" t="s">
        <v>204</v>
      </c>
      <c r="AL26" s="68" t="s">
        <v>205</v>
      </c>
      <c r="AM26" s="68" t="s">
        <v>212</v>
      </c>
      <c r="AN26" s="68" t="s">
        <v>213</v>
      </c>
      <c r="AO26" s="68" t="s">
        <v>214</v>
      </c>
      <c r="AP26" s="68" t="s">
        <v>215</v>
      </c>
    </row>
    <row r="27" spans="1:42">
      <c r="A27" s="68" t="s">
        <v>135</v>
      </c>
      <c r="B27" s="68" t="s">
        <v>145</v>
      </c>
      <c r="C27" s="68" t="s">
        <v>48</v>
      </c>
      <c r="E27" s="68" t="s">
        <v>286</v>
      </c>
      <c r="K27" s="68" t="s">
        <v>216</v>
      </c>
      <c r="L27" s="68" t="s">
        <v>217</v>
      </c>
      <c r="M27" s="68" t="s">
        <v>218</v>
      </c>
      <c r="N27" s="68" t="s">
        <v>219</v>
      </c>
      <c r="O27" s="68" t="s">
        <v>220</v>
      </c>
      <c r="P27" s="68" t="s">
        <v>221</v>
      </c>
      <c r="Q27" s="68" t="s">
        <v>222</v>
      </c>
      <c r="R27" s="68" t="s">
        <v>223</v>
      </c>
      <c r="S27" s="68" t="s">
        <v>274</v>
      </c>
      <c r="T27" s="68" t="s">
        <v>224</v>
      </c>
      <c r="U27" s="68" t="s">
        <v>225</v>
      </c>
      <c r="V27" s="68" t="s">
        <v>226</v>
      </c>
      <c r="W27" s="68" t="s">
        <v>227</v>
      </c>
      <c r="X27" s="68" t="s">
        <v>228</v>
      </c>
      <c r="Y27" s="68" t="s">
        <v>229</v>
      </c>
      <c r="Z27" s="68" t="s">
        <v>230</v>
      </c>
      <c r="AA27" s="68" t="s">
        <v>231</v>
      </c>
      <c r="AB27" s="68" t="s">
        <v>232</v>
      </c>
      <c r="AC27" s="68" t="s">
        <v>146</v>
      </c>
      <c r="AD27" s="68" t="s">
        <v>233</v>
      </c>
      <c r="AE27" s="68" t="s">
        <v>234</v>
      </c>
      <c r="AF27" s="68" t="s">
        <v>233</v>
      </c>
      <c r="AG27" s="68" t="s">
        <v>95</v>
      </c>
      <c r="AH27" s="68" t="s">
        <v>235</v>
      </c>
      <c r="AJ27" s="68" t="s">
        <v>96</v>
      </c>
      <c r="AK27" s="68" t="s">
        <v>228</v>
      </c>
      <c r="AL27" s="68" t="s">
        <v>229</v>
      </c>
      <c r="AM27" s="68" t="s">
        <v>236</v>
      </c>
      <c r="AN27" s="68" t="s">
        <v>237</v>
      </c>
      <c r="AO27" s="68" t="s">
        <v>238</v>
      </c>
      <c r="AP27" s="68" t="s">
        <v>239</v>
      </c>
    </row>
    <row r="28" spans="1:42">
      <c r="B28" s="68" t="s">
        <v>147</v>
      </c>
      <c r="C28" s="68" t="s">
        <v>49</v>
      </c>
      <c r="E28" s="68" t="s">
        <v>127</v>
      </c>
      <c r="M28" s="68" t="s">
        <v>240</v>
      </c>
      <c r="N28" s="68" t="s">
        <v>241</v>
      </c>
      <c r="O28" s="68" t="s">
        <v>242</v>
      </c>
      <c r="Q28" s="68" t="s">
        <v>243</v>
      </c>
      <c r="R28" s="68" t="s">
        <v>244</v>
      </c>
      <c r="T28" s="68" t="s">
        <v>246</v>
      </c>
      <c r="U28" s="68" t="s">
        <v>245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148</v>
      </c>
      <c r="AD28" s="68" t="s">
        <v>251</v>
      </c>
      <c r="AH28" s="68" t="s">
        <v>252</v>
      </c>
      <c r="AL28" s="68" t="s">
        <v>275</v>
      </c>
      <c r="AM28" s="68" t="s">
        <v>276</v>
      </c>
    </row>
    <row r="29" spans="1:42">
      <c r="B29" s="68" t="s">
        <v>253</v>
      </c>
      <c r="C29" s="68" t="s">
        <v>50</v>
      </c>
      <c r="E29" s="68" t="s">
        <v>130</v>
      </c>
      <c r="M29" s="68" t="s">
        <v>254</v>
      </c>
      <c r="N29" s="68" t="s">
        <v>255</v>
      </c>
      <c r="O29" s="68" t="s">
        <v>256</v>
      </c>
      <c r="Q29" s="68" t="s">
        <v>257</v>
      </c>
      <c r="R29" s="68" t="s">
        <v>258</v>
      </c>
      <c r="T29" s="68" t="s">
        <v>260</v>
      </c>
      <c r="U29" s="68" t="s">
        <v>259</v>
      </c>
      <c r="X29" s="68" t="s">
        <v>260</v>
      </c>
      <c r="Y29" s="68" t="s">
        <v>261</v>
      </c>
      <c r="Z29" s="68" t="s">
        <v>262</v>
      </c>
      <c r="AA29" s="68" t="s">
        <v>263</v>
      </c>
      <c r="AB29" s="68" t="s">
        <v>264</v>
      </c>
      <c r="AC29" s="68" t="s">
        <v>265</v>
      </c>
      <c r="AD29" s="68" t="s">
        <v>266</v>
      </c>
      <c r="AL29" s="68" t="s">
        <v>277</v>
      </c>
      <c r="AM29" s="68" t="s">
        <v>278</v>
      </c>
    </row>
    <row r="31" spans="1:42">
      <c r="AC31" s="68" t="s">
        <v>279</v>
      </c>
      <c r="AD31" s="6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2024-06-06T03:53:34Z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