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CD9E6435-7CDA-458E-98DB-3F3907E99CC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D26" i="2"/>
  <c r="AG26" i="2"/>
  <c r="AH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D27" i="2"/>
  <c r="AG27" i="2"/>
  <c r="AH27" i="2"/>
  <c r="E28" i="2"/>
  <c r="M28" i="2"/>
  <c r="N28" i="2"/>
  <c r="O28" i="2"/>
  <c r="Q28" i="2"/>
  <c r="R28" i="2"/>
  <c r="T28" i="2"/>
  <c r="U28" i="2"/>
  <c r="X28" i="2"/>
  <c r="Y28" i="2"/>
  <c r="Z28" i="2"/>
  <c r="AA28" i="2"/>
  <c r="AB28" i="2"/>
  <c r="AD28" i="2"/>
  <c r="AH28" i="2"/>
  <c r="AI28" i="2"/>
  <c r="E29" i="2"/>
  <c r="M29" i="2"/>
  <c r="N29" i="2"/>
  <c r="O29" i="2"/>
  <c r="Q29" i="2"/>
  <c r="R29" i="2"/>
  <c r="T29" i="2"/>
  <c r="U29" i="2"/>
  <c r="X29" i="2"/>
  <c r="Y29" i="2"/>
  <c r="Z29" i="2"/>
  <c r="AA29" i="2"/>
  <c r="AB29" i="2"/>
  <c r="AH29" i="2"/>
  <c r="AI29" i="2"/>
  <c r="D5" i="1"/>
  <c r="B27" i="2"/>
  <c r="B26" i="2"/>
  <c r="B25" i="2"/>
  <c r="E13" i="2"/>
  <c r="H6" i="2"/>
  <c r="H5" i="2"/>
  <c r="H4" i="2"/>
  <c r="E2" i="2"/>
  <c r="D13" i="1"/>
  <c r="C13" i="1"/>
  <c r="E16" i="2" s="1"/>
  <c r="C12" i="1"/>
  <c r="E15" i="2" s="1"/>
  <c r="C11" i="1"/>
  <c r="E14" i="2" s="1"/>
  <c r="C10" i="1"/>
  <c r="C5" i="1"/>
  <c r="E12" i="2" s="1"/>
  <c r="C4" i="1"/>
  <c r="C3" i="1"/>
  <c r="C9" i="1" s="1"/>
  <c r="E11" i="2" s="1"/>
  <c r="D5" i="2" l="1"/>
  <c r="D4" i="2"/>
  <c r="E4" i="2" s="1"/>
  <c r="D6" i="2"/>
  <c r="I6" i="2"/>
  <c r="I5" i="2"/>
  <c r="C8" i="1"/>
  <c r="E5" i="2" l="1"/>
  <c r="E6" i="2"/>
  <c r="B24" i="2"/>
  <c r="B28" i="2"/>
  <c r="B29" i="2"/>
</calcChain>
</file>

<file path=xl/sharedStrings.xml><?xml version="1.0" encoding="utf-8"?>
<sst xmlns="http://schemas.openxmlformats.org/spreadsheetml/2006/main" count="973" uniqueCount="290">
  <si>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</si>
  <si>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</si>
  <si>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</si>
  <si>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</si>
  <si>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</si>
  <si>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</si>
  <si>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</si>
  <si>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</si>
  <si>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</si>
  <si>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</si>
  <si>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</si>
  <si>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</si>
  <si>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</si>
  <si>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</si>
  <si>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</si>
  <si>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</si>
  <si>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</si>
  <si>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</si>
  <si>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</si>
  <si>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</si>
  <si>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</si>
  <si>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</si>
  <si>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</si>
  <si>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</si>
  <si>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</si>
  <si>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</si>
  <si>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</si>
  <si>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</si>
  <si>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</si>
  <si>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</si>
  <si>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</si>
  <si>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</si>
  <si>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</si>
  <si>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</si>
  <si>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</si>
  <si>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</si>
  <si>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</si>
  <si>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</si>
  <si>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</si>
  <si>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</si>
  <si>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</si>
  <si>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</si>
  <si>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</si>
  <si>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</si>
  <si>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</si>
  <si>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</si>
  <si>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</si>
  <si>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</si>
  <si>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</si>
  <si>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</si>
  <si>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</si>
  <si>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</si>
  <si>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</si>
  <si>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</si>
  <si>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</si>
  <si>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</si>
  <si>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</si>
  <si>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</si>
  <si>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</si>
  <si>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</si>
  <si>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</si>
  <si>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</si>
  <si>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</si>
  <si>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</si>
  <si>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</si>
  <si>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</si>
  <si>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</si>
  <si>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</si>
  <si>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</si>
  <si>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</si>
  <si>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</si>
  <si>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</si>
  <si>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</si>
  <si>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</si>
  <si>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</si>
  <si>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</si>
  <si>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</si>
  <si>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</si>
  <si>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</si>
  <si>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</si>
  <si>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</si>
  <si>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</si>
  <si>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</si>
  <si>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</si>
  <si>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</si>
  <si>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</si>
  <si>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</si>
  <si>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</si>
  <si>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</si>
  <si>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</si>
  <si>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</si>
  <si>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</si>
  <si>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</si>
  <si>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</si>
  <si>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</si>
  <si>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</si>
  <si>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</si>
  <si>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</si>
  <si>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</si>
  <si>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</si>
  <si>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</si>
  <si>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</si>
  <si>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</si>
  <si>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</si>
  <si>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</si>
  <si>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</si>
  <si>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</si>
  <si>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</si>
  <si>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</si>
  <si>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</si>
  <si>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</si>
  <si>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</si>
  <si>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</si>
  <si>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</si>
  <si>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</si>
  <si>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</si>
  <si>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</si>
  <si>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</si>
  <si>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</si>
  <si>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</si>
  <si>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</si>
  <si>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</si>
  <si>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</si>
  <si>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</si>
  <si>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</si>
  <si>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</si>
  <si>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</si>
  <si>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</si>
  <si>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</si>
  <si>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</si>
  <si>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</si>
  <si>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</si>
  <si>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</si>
  <si>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</si>
  <si>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</si>
  <si>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</si>
  <si>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</si>
  <si>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</si>
  <si>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</si>
  <si>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</si>
  <si>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</si>
  <si>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</si>
  <si>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</si>
  <si>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</si>
  <si>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</si>
  <si>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</si>
  <si>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</si>
  <si>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</si>
  <si>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</si>
  <si>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</si>
  <si>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</si>
  <si>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</si>
  <si>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</si>
  <si>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</si>
  <si>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</si>
  <si>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</si>
  <si>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</si>
  <si>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</si>
  <si>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</si>
  <si>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</si>
  <si>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</si>
  <si>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</si>
  <si>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</si>
  <si>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</si>
  <si>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</si>
  <si>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</si>
  <si>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</si>
  <si>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</si>
  <si>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</si>
  <si>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</si>
  <si>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</si>
  <si>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</si>
  <si>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</si>
  <si>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</si>
  <si>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</si>
  <si>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</si>
  <si>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</si>
  <si>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</si>
  <si>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</si>
  <si>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</si>
  <si>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</si>
  <si>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</si>
  <si>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</si>
  <si>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</si>
  <si>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</si>
  <si>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</si>
  <si>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</si>
  <si>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</si>
  <si>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</si>
  <si>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</si>
  <si>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</si>
  <si>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</si>
  <si>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</si>
  <si>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</si>
  <si>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</si>
  <si>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</si>
  <si>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</si>
  <si>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</si>
  <si>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</si>
  <si>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</si>
  <si>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</si>
  <si>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</si>
  <si>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</si>
  <si>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</si>
  <si>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</si>
  <si>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</si>
  <si>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</si>
  <si>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</si>
  <si>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</si>
  <si>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</si>
  <si>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</si>
  <si>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</si>
  <si>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</si>
  <si>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</si>
  <si>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</si>
  <si>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</si>
  <si>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</si>
  <si>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</si>
  <si>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</si>
  <si>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</si>
  <si>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</si>
  <si>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</si>
  <si>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</si>
  <si>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</si>
  <si>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</si>
  <si>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</si>
  <si>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</si>
  <si>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</si>
  <si>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</si>
  <si>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</si>
  <si>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</si>
  <si>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</si>
  <si>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</si>
  <si>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</si>
  <si>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</si>
  <si>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</si>
  <si>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</si>
  <si>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</si>
  <si>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</si>
  <si>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</si>
  <si>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</si>
  <si>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</si>
  <si>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</si>
  <si>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</si>
  <si>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</si>
  <si>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</si>
  <si>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</si>
  <si>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</si>
  <si>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</si>
  <si>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</si>
  <si>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</si>
  <si>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</si>
  <si>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</si>
  <si>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</si>
  <si>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</si>
  <si>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</si>
  <si>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</si>
  <si>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</si>
  <si>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</si>
  <si>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</si>
  <si>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</si>
  <si>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</si>
  <si>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</si>
  <si>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</si>
  <si>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</si>
  <si>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</si>
  <si>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</si>
  <si>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</si>
  <si>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</si>
  <si>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</si>
  <si>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</si>
  <si>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</si>
  <si>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</si>
  <si>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</si>
  <si>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</si>
  <si>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=IFERROR(NF($E28,"U_PODATE"),"-")</t>
  </si>
  <si>
    <t>=IFERROR(NF($E28,"U_PONO"),"-")</t>
  </si>
  <si>
    <t>=IFERROR(NF($E29,"U_PODATE"),"-")</t>
  </si>
  <si>
    <t>=IFERROR(NF($E29,"U_PONO"),"-")</t>
  </si>
  <si>
    <t>=SUBTOTAL(9,AO24:AO30)</t>
  </si>
  <si>
    <t>=SUBTOTAL(9,AP24:AP30)</t>
  </si>
  <si>
    <t>="01/05/2024"</t>
  </si>
  <si>
    <t>="31/05/2024"</t>
  </si>
  <si>
    <t>="132|149|101"</t>
  </si>
  <si>
    <t>="""UICACS"","""",""SQL="",""2=DOCNUM"",""33035114"",""14=CUSTREF"",""8000009358"",""14=U_CUSTREF"",""8000009358"",""15=DOCDATE"",""8/5/2024"",""15=TAXDATE"",""8/5/2024"",""14=CARDCODE"",""CI0099-SGD"",""14=CARDNAME"",""SYNAPXE PTE. LTD."",""14=ITEMCODE"",""MS7JQ-00355GLP"",""14=ITEMNAME"",""MS SQ"&amp;"LSVRENTCORE SNGL SA MVL 2LIC CORELIC"",""10=QUANTITY"",""2.000000"",""14=U_PONO"",""949103"",""15=U_PODATE"",""11/3/2024"",""10=U_TLINTCOS"",""0.000000"",""2=SLPCODE"",""132"",""14=SLPNAME"",""E0001-CS"",""14=MEMO"",""WENDY KUM CHIOU SZE"",""14=CONTACTNAME"",""E-INVOICE(AP DIRECT)"",""10="&amp;"LINETOTAL"",""14162.540000"",""14=U_ENR"","""",""14=U_MSENR"",""S7138270"",""14=U_MSPCN"",""AD5A91AA"",""14=ADDRESS2"",""RANDALL LOKE HAN JUN_x000D_SYNAPXE PTE LTD 6 SERANGOON NORTH AVE 5, #01-01/02 SINGAPORE 554910_x000D_RANDALL LOKE HAN JUN_x000D_TEL: 91184038_x000D_FAX: _x000D_EMAIL: randall.loke@sy"&amp;"napxe.sg"""</t>
  </si>
  <si>
    <t>="""UICACS"","""",""SQL="",""2=DOCNUM"",""33035286"",""14=CUSTREF"",""8100000037"",""14=U_CUSTREF"",""8100000037"",""15=DOCDATE"",""29/5/2024"",""15=TAXDATE"",""29/5/2024"",""14=CARDCODE"",""CI0099-SGD"",""14=CARDNAME"",""SYNAPXE PTE. LTD."",""14=ITEMCODE"",""MS7JQ-00355GLP"",""14=ITEMNAME"",""MS "&amp;"SQLSVRENTCORE SNGL SA MVL 2LIC CORELIC"",""10=QUANTITY"",""8.000000"",""14=U_PONO"",""950475"",""15=U_PODATE"",""28/5/2024"",""10=U_TLINTCOS"",""0.000000"",""2=SLPCODE"",""132"",""14=SLPNAME"",""E0001-CS"",""14=MEMO"",""WENDY KUM CHIOU SZE"",""14=CONTACTNAME"",""E-INVOICE(AP DIRECT)"",""1"&amp;"0=LINETOTAL"",""56357.120000"",""14=U_ENR"","""",""14=U_MSENR"",""S7138270"",""14=U_MSPCN"",""AD5A91AA"",""14=ADDRESS2"",""KAMMARI MURALI_x000D_SYNAPXE PTE. LTD. 6 SERANGOON NORTH AVE 5, #01-01/02 SINGAPORE 554910_x000D_KAMMARI MURALI_x000D_TEL: _x000D_FAX: _x000D_EMAIL: kammari.murali@synapxe.sg"""</t>
  </si>
  <si>
    <t>="""UICACS"","""",""SQL="",""2=DOCNUM"",""33035288"",""14=CUSTREF"",""8100000050"",""14=U_CUSTREF"",""8100000050"",""15=DOCDATE"",""29/5/2024"",""15=TAXDATE"",""29/5/2024"",""14=CARDCODE"",""CI0099-SGD"",""14=CARDNAME"",""SYNAPXE PTE. LTD."",""14=ITEMCODE"",""MS065-08773GLP"",""14=ITEMNAME"",""MS "&amp;"EXCEL 2021 SLNG LTSC"",""10=QUANTITY"",""3.000000"",""14=U_PONO"",""950464"",""15=U_PODATE"",""28/5/2024"",""10=U_TLINTCOS"",""0.000000"",""2=SLPCODE"",""132"",""14=SLPNAME"",""E0001-CS"",""14=MEMO"",""WENDY KUM CHIOU SZE"",""14=CONTACTNAME"",""E-INVOICE(AP DIRECT)"",""10=LINETOTAL"",""475."&amp;"530000"",""14=U_ENR"","""",""14=U_MSENR"",""S7138270"",""14=U_MSPCN"",""AD5A91AA"",""14=ADDRESS2"",""JESSICA GUO_x000D_SYNAPXE PTE LTD 6 SERANGOON NORTH AVE 5, #01-01/02, SINGAPORE 554910_x000D_JESSICA GUO_x000D_TEL: 92371990_x000D_FAX: _x000D_EMAIL: jessica.guo@synapxe.sg"""</t>
  </si>
  <si>
    <t>SA RENEWAL</t>
  </si>
  <si>
    <t xml:space="preserve"> LOADING TO MS AND USAGE STARTS MAY 2024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</si>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</sst>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15" fillId="0" borderId="0" xfId="0" applyFont="1"/>
    <xf numFmtId="14" fontId="0" fillId="0" borderId="0" xfId="0" applyNumberFormat="1" applyAlignment="1">
      <alignment horizontal="center" vertical="top"/>
    </xf>
    <xf numFmtId="0" fontId="16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136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"01/05/2024"</f>
        <v>01/05/2024</v>
      </c>
    </row>
    <row r="4" spans="1:7">
      <c r="A4" s="1" t="s">
        <v>0</v>
      </c>
      <c r="B4" s="4" t="s">
        <v>6</v>
      </c>
      <c r="C4" s="5" t="str">
        <f>"31/05/2024"</f>
        <v>31/05/2024</v>
      </c>
    </row>
    <row r="5" spans="1:7">
      <c r="A5" s="1" t="s">
        <v>0</v>
      </c>
      <c r="B5" s="4" t="s">
        <v>26</v>
      </c>
      <c r="C5" s="4" t="str">
        <f>"132|149|101"</f>
        <v>132|149|101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01/May/2024..31/May/2024</v>
      </c>
    </row>
    <row r="9" spans="1:7">
      <c r="A9" s="1" t="s">
        <v>9</v>
      </c>
      <c r="C9" s="3" t="str">
        <f>TEXT($C$3,"yyyyMMdd") &amp; ".." &amp; TEXT($C$4,"yyyyMMdd")</f>
        <v>20240501..20240531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2"/>
  <sheetViews>
    <sheetView tabSelected="1" topLeftCell="K19" zoomScale="85" zoomScaleNormal="85" workbookViewId="0">
      <selection activeCell="AA44" sqref="AA4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0.28515625" style="18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0.5703125" style="44" customWidth="1"/>
    <col min="20" max="20" width="9.85546875" style="44" bestFit="1" customWidth="1"/>
    <col min="21" max="21" width="15.140625" style="44" bestFit="1" customWidth="1"/>
    <col min="22" max="22" width="10.42578125" style="44" bestFit="1" customWidth="1"/>
    <col min="23" max="23" width="9.5703125" style="44" customWidth="1"/>
    <col min="24" max="24" width="16.7109375" style="4" hidden="1" customWidth="1"/>
    <col min="25" max="25" width="68" style="4" hidden="1" customWidth="1"/>
    <col min="26" max="26" width="6.85546875" style="4" customWidth="1"/>
    <col min="27" max="27" width="10.5703125" style="58" bestFit="1" customWidth="1"/>
    <col min="28" max="28" width="11.5703125" style="4" customWidth="1"/>
    <col min="29" max="29" width="11.28515625" style="21" customWidth="1"/>
    <col min="30" max="30" width="12.140625" style="4" customWidth="1"/>
    <col min="31" max="31" width="6.7109375" style="4" customWidth="1"/>
    <col min="32" max="32" width="6.85546875" style="21" customWidth="1"/>
    <col min="33" max="33" width="14.42578125" style="4" customWidth="1"/>
    <col min="34" max="34" width="43.85546875" style="4" bestFit="1" customWidth="1"/>
    <col min="35" max="35" width="16.85546875" style="4" customWidth="1"/>
    <col min="36" max="36" width="14.28515625" style="4" customWidth="1"/>
    <col min="37" max="37" width="11.28515625" style="35" bestFit="1" customWidth="1"/>
    <col min="38" max="38" width="63.14062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138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20240501..20240531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132|149|101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7" hidden="1">
      <c r="A17" s="1" t="s">
        <v>7</v>
      </c>
    </row>
    <row r="18" spans="1:47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47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7" s="39" customFormat="1" ht="18.75">
      <c r="A21" s="38"/>
      <c r="B21" s="38"/>
      <c r="I21" s="40"/>
      <c r="M21" s="69" t="s">
        <v>76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42"/>
      <c r="AK21" s="41"/>
      <c r="AL21" s="41"/>
    </row>
    <row r="22" spans="1:47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7" s="53" customFormat="1" ht="63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7" t="s">
        <v>15</v>
      </c>
      <c r="T23" s="47" t="s">
        <v>80</v>
      </c>
      <c r="U23" s="47" t="s">
        <v>34</v>
      </c>
      <c r="V23" s="48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47">
      <c r="B24" s="1" t="str">
        <f>IF(M24="","Hide","Show")</f>
        <v>Show</v>
      </c>
      <c r="C24" s="4" t="s">
        <v>48</v>
      </c>
      <c r="E24" s="13" t="str">
        <f>"""UICACS"","""",""SQL="",""2=DOCNUM"",""33035084"",""14=CUSTREF"",""8000009325"",""14=U_CUSTREF"",""8000009325"",""15=DOCDATE"",""3/5/2024"",""15=TAXDATE"",""3/5/2024"",""14=CARDCODE"",""CI0099-SGD"",""14=CARDNAME"",""SYNAPXE PTE. LTD."",""14=ITEMCODE"",""MS7JQ-00355GLP"",""14=ITEMNAME"",""MS SQ"&amp;"LSVRENTCORE SNGL SA MVL 2LIC CORELIC"",""10=QUANTITY"",""28.000000"",""14=U_PONO"",""949550"",""15=U_PODATE"",""28/3/2024"",""10=U_TLINTCOS"",""0.000000"",""2=SLPCODE"",""132"",""14=SLPNAME"",""E0001-CS"",""14=MEMO"",""WENDY KUM CHIOU SZE"",""14=CONTACTNAME"",""E-INVOICE(AP DIRECT)"",""10"&amp;"=LINETOTAL"",""194615.960000"",""14=U_ENR"","""",""14=U_MSENR"",""S7138270"",""14=U_MSPCN"",""AD5A91AA"",""14=ADDRESS2"",""WEE YONG SOON_x000D_SYNAPXE PTE LTD 6 SERANGOON NORTH AVE 5, #01-01/02 SINGAPORE 554910_x000D_WEE YONG SOON_x000D_TEL: 98786852_x000D_FAX: _x000D_EMAIL: wee.yong.soon@synapxe.sg"""</f>
        <v>"UICACS","","SQL=","2=DOCNUM","33035084","14=CUSTREF","8000009325","14=U_CUSTREF","8000009325","15=DOCDATE","3/5/2024","15=TAXDATE","3/5/2024","14=CARDCODE","CI0099-SGD","14=CARDNAME","SYNAPXE PTE. LTD.","14=ITEMCODE","MS7JQ-00355GLP","14=ITEMNAME","MS SQLSVRENTCORE SNGL SA MVL 2LIC CORELIC","10=QUANTITY","28.000000","14=U_PONO","949550","15=U_PODATE","28/3/2024","10=U_TLINTCOS","0.000000","2=SLPCODE","132","14=SLPNAME","E0001-CS","14=MEMO","WENDY KUM CHIOU SZE","14=CONTACTNAME","E-INVOICE(AP DIRECT)","10=LINETOTAL","194615.960000","14=U_ENR","","14=U_MSENR","S7138270","14=U_MSPCN","AD5A91AA","14=ADDRESS2","WEE YONG SOON_x000D_SYNAPXE PTE LTD 6 SERANGOON NORTH AVE 5, #01-01/02 SINGAPORE 554910_x000D_WEE YONG SOON_x000D_TEL: 98786852_x000D_FAX: _x000D_EMAIL: wee.yong.soon@synapxe.sg"</v>
      </c>
      <c r="K24" s="4">
        <f>MONTH(N24)</f>
        <v>5</v>
      </c>
      <c r="L24" s="4">
        <f>YEAR(N24)</f>
        <v>2024</v>
      </c>
      <c r="M24" s="4">
        <v>33035084</v>
      </c>
      <c r="N24" s="37">
        <v>45415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49" t="str">
        <f>"949550"</f>
        <v>949550</v>
      </c>
      <c r="T24" s="49">
        <v>45379</v>
      </c>
      <c r="U24" s="49" t="str">
        <f>"8000009325"</f>
        <v>8000009325</v>
      </c>
      <c r="V24" s="49">
        <v>45415</v>
      </c>
      <c r="W24" s="50">
        <f>SUM(N24-T24)</f>
        <v>36</v>
      </c>
      <c r="X24" s="62" t="str">
        <f>"MS7JQ-00355GLP"</f>
        <v>MS7JQ-00355GLP</v>
      </c>
      <c r="Y24" s="62" t="str">
        <f>"MS SQLSVRENTCORE SNGL SA MVL 2LIC CORELIC"</f>
        <v>MS SQLSVRENTCORE SNGL SA MVL 2LIC CORELIC</v>
      </c>
      <c r="Z24" s="62" t="str">
        <f>"WENDY KUM CHIOU SZE"</f>
        <v>WENDY KUM CHIOU SZE</v>
      </c>
      <c r="AA24" s="58">
        <v>28</v>
      </c>
      <c r="AB24" s="62" t="str">
        <f>"E-INVOICE(AP DIRECT)"</f>
        <v>E-INVOICE(AP DIRECT)</v>
      </c>
      <c r="AC24" s="60" t="s">
        <v>95</v>
      </c>
      <c r="AD24" s="64" t="str">
        <f>"WEE YONG SOON_x000D_SYNAPXE PTE LTD 6 SERANGOON NORTH AVE 5, #01-01/02 SINGAPORE 554910_x000D_WEE YONG SOON_x000D_TEL: 98786852_x000D_FAX: _x000D_EMAIL: wee.yong.soon@synapxe.sg"</f>
        <v>WEE YONG SOON_x000D_SYNAPXE PTE LTD 6 SERANGOON NORTH AVE 5, #01-01/02 SINGAPORE 554910_x000D_WEE YONG SOON_x000D_TEL: 98786852_x000D_FAX: _x000D_EMAIL: wee.yong.soon@synapxe.sg</v>
      </c>
      <c r="AE24" s="18"/>
      <c r="AF24" s="60" t="s">
        <v>96</v>
      </c>
      <c r="AG24" s="4" t="str">
        <f>"MS7JQ-00355GLP"</f>
        <v>MS7JQ-00355GLP</v>
      </c>
      <c r="AH24" s="4" t="str">
        <f>"MS SQLSVRENTCORE SNGL SA MVL 2LIC CORELIC"</f>
        <v>MS SQLSVRENTCORE SNGL SA MVL 2LIC CORELIC</v>
      </c>
      <c r="AI24" s="4" t="s">
        <v>287</v>
      </c>
      <c r="AJ24" s="16">
        <v>45444</v>
      </c>
      <c r="AK24" s="16">
        <v>46203</v>
      </c>
      <c r="AL24" s="4" t="s">
        <v>288</v>
      </c>
    </row>
    <row r="25" spans="1:47">
      <c r="A25" s="1" t="s">
        <v>135</v>
      </c>
      <c r="B25" s="1" t="str">
        <f t="shared" ref="B25:B27" si="0">IF(M25="","Hide","Show")</f>
        <v>Show</v>
      </c>
      <c r="C25" s="4" t="s">
        <v>48</v>
      </c>
      <c r="E25" s="13" t="str">
        <f>"""UICACS"","""",""SQL="",""2=DOCNUM"",""33035114"",""14=CUSTREF"",""8000009358"",""14=U_CUSTREF"",""8000009358"",""15=DOCDATE"",""8/5/2024"",""15=TAXDATE"",""8/5/2024"",""14=CARDCODE"",""CI0099-SGD"",""14=CARDNAME"",""SYNAPXE PTE. LTD."",""14=ITEMCODE"",""MS7JQ-00355GLP"",""14=ITEMNAME"",""MS SQ"&amp;"LSVRENTCORE SNGL SA MVL 2LIC CORELIC"",""10=QUANTITY"",""2.000000"",""14=U_PONO"",""949103"",""15=U_PODATE"",""11/3/2024"",""10=U_TLINTCOS"",""0.000000"",""2=SLPCODE"",""132"",""14=SLPNAME"",""E0001-CS"",""14=MEMO"",""WENDY KUM CHIOU SZE"",""14=CONTACTNAME"",""E-INVOICE(AP DIRECT)"",""10="&amp;"LINETOTAL"",""14162.540000"",""14=U_ENR"","""",""14=U_MSENR"",""S7138270"",""14=U_MSPCN"",""AD5A91AA"",""14=ADDRESS2"",""RANDALL LOKE HAN JUN_x000D_SYNAPXE PTE LTD 6 SERANGOON NORTH AVE 5, #01-01/02 SINGAPORE 554910_x000D_RANDALL LOKE HAN JUN_x000D_TEL: 91184038_x000D_FAX: _x000D_EMAIL: randall.loke@sy"&amp;"napxe.sg"""</f>
        <v>"UICACS","","SQL=","2=DOCNUM","33035114","14=CUSTREF","8000009358","14=U_CUSTREF","8000009358","15=DOCDATE","8/5/2024","15=TAXDATE","8/5/2024","14=CARDCODE","CI0099-SGD","14=CARDNAME","SYNAPXE PTE. LTD.","14=ITEMCODE","MS7JQ-00355GLP","14=ITEMNAME","MS SQLSVRENTCORE SNGL SA MVL 2LIC CORELIC","10=QUANTITY","2.000000","14=U_PONO","949103","15=U_PODATE","11/3/2024","10=U_TLINTCOS","0.000000","2=SLPCODE","132","14=SLPNAME","E0001-CS","14=MEMO","WENDY KUM CHIOU SZE","14=CONTACTNAME","E-INVOICE(AP DIRECT)","10=LINETOTAL","14162.540000","14=U_ENR","","14=U_MSENR","S7138270","14=U_MSPCN","AD5A91AA","14=ADDRESS2","RANDALL LOKE HAN JUN_x000D_SYNAPXE PTE LTD 6 SERANGOON NORTH AVE 5, #01-01/02 SINGAPORE 554910_x000D_RANDALL LOKE HAN JUN_x000D_TEL: 91184038_x000D_FAX: _x000D_EMAIL: randall.loke@synapxe.sg"</v>
      </c>
      <c r="K25" s="4">
        <f>MONTH(N25)</f>
        <v>5</v>
      </c>
      <c r="L25" s="4">
        <f>YEAR(N25)</f>
        <v>2024</v>
      </c>
      <c r="M25" s="4">
        <v>33035114</v>
      </c>
      <c r="N25" s="37">
        <v>45420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49" t="str">
        <f>"949103"</f>
        <v>949103</v>
      </c>
      <c r="T25" s="49">
        <v>45362</v>
      </c>
      <c r="U25" s="49" t="str">
        <f>"8000009358"</f>
        <v>8000009358</v>
      </c>
      <c r="V25" s="49">
        <v>45420</v>
      </c>
      <c r="W25" s="50">
        <f>SUM(N25-T25)</f>
        <v>58</v>
      </c>
      <c r="X25" s="62" t="str">
        <f>"MS7JQ-00355GLP"</f>
        <v>MS7JQ-00355GLP</v>
      </c>
      <c r="Y25" s="62" t="str">
        <f>"MS SQLSVRENTCORE SNGL SA MVL 2LIC CORELIC"</f>
        <v>MS SQLSVRENTCORE SNGL SA MVL 2LIC CORELIC</v>
      </c>
      <c r="Z25" s="62" t="str">
        <f>"WENDY KUM CHIOU SZE"</f>
        <v>WENDY KUM CHIOU SZE</v>
      </c>
      <c r="AA25" s="58">
        <v>2</v>
      </c>
      <c r="AB25" s="62" t="str">
        <f>"E-INVOICE(AP DIRECT)"</f>
        <v>E-INVOICE(AP DIRECT)</v>
      </c>
      <c r="AC25" s="60" t="s">
        <v>95</v>
      </c>
      <c r="AD25" s="64" t="str">
        <f>"RANDALL LOKE HAN JUN_x000D_SYNAPXE PTE LTD 6 SERANGOON NORTH AVE 5, #01-01/02 SINGAPORE 554910_x000D_RANDALL LOKE HAN JUN_x000D_TEL: 91184038_x000D_FAX: _x000D_EMAIL: randall.loke@synapxe.sg"</f>
        <v>RANDALL LOKE HAN JUN_x000D_SYNAPXE PTE LTD 6 SERANGOON NORTH AVE 5, #01-01/02 SINGAPORE 554910_x000D_RANDALL LOKE HAN JUN_x000D_TEL: 91184038_x000D_FAX: _x000D_EMAIL: randall.loke@synapxe.sg</v>
      </c>
      <c r="AE25" s="18"/>
      <c r="AF25" s="60" t="s">
        <v>96</v>
      </c>
      <c r="AG25" s="4" t="str">
        <f>"MS7JQ-00355GLP"</f>
        <v>MS7JQ-00355GLP</v>
      </c>
      <c r="AH25" s="4" t="str">
        <f>"MS SQLSVRENTCORE SNGL SA MVL 2LIC CORELIC"</f>
        <v>MS SQLSVRENTCORE SNGL SA MVL 2LIC CORELIC</v>
      </c>
      <c r="AI25" s="4" t="s">
        <v>287</v>
      </c>
      <c r="AJ25" s="16">
        <v>45444</v>
      </c>
      <c r="AK25" s="16">
        <v>46203</v>
      </c>
      <c r="AL25" s="4" t="s">
        <v>288</v>
      </c>
    </row>
    <row r="26" spans="1:47">
      <c r="A26" s="1" t="s">
        <v>135</v>
      </c>
      <c r="B26" s="1" t="str">
        <f t="shared" si="0"/>
        <v>Show</v>
      </c>
      <c r="C26" s="4" t="s">
        <v>48</v>
      </c>
      <c r="E26" s="13" t="str">
        <f>"""UICACS"","""",""SQL="",""2=DOCNUM"",""33035286"",""14=CUSTREF"",""8100000037"",""14=U_CUSTREF"",""8100000037"",""15=DOCDATE"",""29/5/2024"",""15=TAXDATE"",""29/5/2024"",""14=CARDCODE"",""CI0099-SGD"",""14=CARDNAME"",""SYNAPXE PTE. LTD."",""14=ITEMCODE"",""MS7JQ-00355GLP"",""14=ITEMNAME"",""MS "&amp;"SQLSVRENTCORE SNGL SA MVL 2LIC CORELIC"",""10=QUANTITY"",""8.000000"",""14=U_PONO"",""950475"",""15=U_PODATE"",""28/5/2024"",""10=U_TLINTCOS"",""0.000000"",""2=SLPCODE"",""132"",""14=SLPNAME"",""E0001-CS"",""14=MEMO"",""WENDY KUM CHIOU SZE"",""14=CONTACTNAME"",""E-INVOICE(AP DIRECT)"",""1"&amp;"0=LINETOTAL"",""56357.120000"",""14=U_ENR"","""",""14=U_MSENR"",""S7138270"",""14=U_MSPCN"",""AD5A91AA"",""14=ADDRESS2"",""KAMMARI MURALI_x000D_SYNAPXE PTE. LTD. 6 SERANGOON NORTH AVE 5, #01-01/02 SINGAPORE 554910_x000D_KAMMARI MURALI_x000D_TEL: _x000D_FAX: _x000D_EMAIL: kammari.murali@synapxe.sg"""</f>
        <v>"UICACS","","SQL=","2=DOCNUM","33035286","14=CUSTREF","8100000037","14=U_CUSTREF","8100000037","15=DOCDATE","29/5/2024","15=TAXDATE","29/5/2024","14=CARDCODE","CI0099-SGD","14=CARDNAME","SYNAPXE PTE. LTD.","14=ITEMCODE","MS7JQ-00355GLP","14=ITEMNAME","MS SQLSVRENTCORE SNGL SA MVL 2LIC CORELIC","10=QUANTITY","8.000000","14=U_PONO","950475","15=U_PODATE","28/5/2024","10=U_TLINTCOS","0.000000","2=SLPCODE","132","14=SLPNAME","E0001-CS","14=MEMO","WENDY KUM CHIOU SZE","14=CONTACTNAME","E-INVOICE(AP DIRECT)","10=LINETOTAL","56357.120000","14=U_ENR","","14=U_MSENR","S7138270","14=U_MSPCN","AD5A91AA","14=ADDRESS2","KAMMARI MURALI_x000D_SYNAPXE PTE. LTD. 6 SERANGOON NORTH AVE 5, #01-01/02 SINGAPORE 554910_x000D_KAMMARI MURALI_x000D_TEL: _x000D_FAX: _x000D_EMAIL: kammari.murali@synapxe.sg"</v>
      </c>
      <c r="K26" s="4">
        <f>MONTH(N26)</f>
        <v>5</v>
      </c>
      <c r="L26" s="4">
        <f>YEAR(N26)</f>
        <v>2024</v>
      </c>
      <c r="M26" s="4">
        <v>33035286</v>
      </c>
      <c r="N26" s="37">
        <v>45441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49" t="str">
        <f>"950475"</f>
        <v>950475</v>
      </c>
      <c r="T26" s="49">
        <v>45440</v>
      </c>
      <c r="U26" s="49" t="str">
        <f>"8100000037"</f>
        <v>8100000037</v>
      </c>
      <c r="V26" s="49">
        <v>45441</v>
      </c>
      <c r="W26" s="50">
        <f>SUM(N26-T26)</f>
        <v>1</v>
      </c>
      <c r="X26" s="62" t="str">
        <f>"MS7JQ-00355GLP"</f>
        <v>MS7JQ-00355GLP</v>
      </c>
      <c r="Y26" s="62" t="str">
        <f>"MS SQLSVRENTCORE SNGL SA MVL 2LIC CORELIC"</f>
        <v>MS SQLSVRENTCORE SNGL SA MVL 2LIC CORELIC</v>
      </c>
      <c r="Z26" s="62" t="str">
        <f>"WENDY KUM CHIOU SZE"</f>
        <v>WENDY KUM CHIOU SZE</v>
      </c>
      <c r="AA26" s="58">
        <v>8</v>
      </c>
      <c r="AB26" s="62" t="str">
        <f>"E-INVOICE(AP DIRECT)"</f>
        <v>E-INVOICE(AP DIRECT)</v>
      </c>
      <c r="AC26" s="60" t="s">
        <v>95</v>
      </c>
      <c r="AD26" s="64" t="str">
        <f>"KAMMARI MURALI_x000D_SYNAPXE PTE. LTD. 6 SERANGOON NORTH AVE 5, #01-01/02 SINGAPORE 554910_x000D_KAMMARI MURALI_x000D_TEL: _x000D_FAX: _x000D_EMAIL: kammari.murali@synapxe.sg"</f>
        <v>KAMMARI MURALI_x000D_SYNAPXE PTE. LTD. 6 SERANGOON NORTH AVE 5, #01-01/02 SINGAPORE 554910_x000D_KAMMARI MURALI_x000D_TEL: _x000D_FAX: _x000D_EMAIL: kammari.murali@synapxe.sg</v>
      </c>
      <c r="AE26" s="18"/>
      <c r="AF26" s="60" t="s">
        <v>96</v>
      </c>
      <c r="AG26" s="4" t="str">
        <f>"MS7JQ-00355GLP"</f>
        <v>MS7JQ-00355GLP</v>
      </c>
      <c r="AH26" s="4" t="str">
        <f>"MS SQLSVRENTCORE SNGL SA MVL 2LIC CORELIC"</f>
        <v>MS SQLSVRENTCORE SNGL SA MVL 2LIC CORELIC</v>
      </c>
      <c r="AI26" s="4" t="s">
        <v>287</v>
      </c>
      <c r="AJ26" s="16">
        <v>45444</v>
      </c>
      <c r="AK26" s="16">
        <v>46203</v>
      </c>
      <c r="AL26" s="4" t="s">
        <v>288</v>
      </c>
    </row>
    <row r="27" spans="1:47">
      <c r="A27" s="1" t="s">
        <v>135</v>
      </c>
      <c r="B27" s="1" t="str">
        <f t="shared" si="0"/>
        <v>Show</v>
      </c>
      <c r="C27" s="4" t="s">
        <v>48</v>
      </c>
      <c r="E27" s="13" t="str">
        <f>"""UICACS"","""",""SQL="",""2=DOCNUM"",""33035288"",""14=CUSTREF"",""8100000050"",""14=U_CUSTREF"",""8100000050"",""15=DOCDATE"",""29/5/2024"",""15=TAXDATE"",""29/5/2024"",""14=CARDCODE"",""CI0099-SGD"",""14=CARDNAME"",""SYNAPXE PTE. LTD."",""14=ITEMCODE"",""MS065-08773GLP"",""14=ITEMNAME"",""MS "&amp;"EXCEL 2021 SLNG LTSC"",""10=QUANTITY"",""3.000000"",""14=U_PONO"",""950464"",""15=U_PODATE"",""28/5/2024"",""10=U_TLINTCOS"",""0.000000"",""2=SLPCODE"",""132"",""14=SLPNAME"",""E0001-CS"",""14=MEMO"",""WENDY KUM CHIOU SZE"",""14=CONTACTNAME"",""E-INVOICE(AP DIRECT)"",""10=LINETOTAL"",""475."&amp;"530000"",""14=U_ENR"","""",""14=U_MSENR"",""S7138270"",""14=U_MSPCN"",""AD5A91AA"",""14=ADDRESS2"",""JESSICA GUO_x000D_SYNAPXE PTE LTD 6 SERANGOON NORTH AVE 5, #01-01/02, SINGAPORE 554910_x000D_JESSICA GUO_x000D_TEL: 92371990_x000D_FAX: _x000D_EMAIL: jessica.guo@synapxe.sg"""</f>
        <v>"UICACS","","SQL=","2=DOCNUM","33035288","14=CUSTREF","8100000050","14=U_CUSTREF","8100000050","15=DOCDATE","29/5/2024","15=TAXDATE","29/5/2024","14=CARDCODE","CI0099-SGD","14=CARDNAME","SYNAPXE PTE. LTD.","14=ITEMCODE","MS065-08773GLP","14=ITEMNAME","MS EXCEL 2021 SLNG LTSC","10=QUANTITY","3.000000","14=U_PONO","950464","15=U_PODATE","28/5/2024","10=U_TLINTCOS","0.000000","2=SLPCODE","132","14=SLPNAME","E0001-CS","14=MEMO","WENDY KUM CHIOU SZE","14=CONTACTNAME","E-INVOICE(AP DIRECT)","10=LINETOTAL","475.530000","14=U_ENR","","14=U_MSENR","S7138270","14=U_MSPCN","AD5A91AA","14=ADDRESS2","JESSICA GUO_x000D_SYNAPXE PTE LTD 6 SERANGOON NORTH AVE 5, #01-01/02, SINGAPORE 554910_x000D_JESSICA GUO_x000D_TEL: 92371990_x000D_FAX: _x000D_EMAIL: jessica.guo@synapxe.sg"</v>
      </c>
      <c r="K27" s="4">
        <f>MONTH(N27)</f>
        <v>5</v>
      </c>
      <c r="L27" s="4">
        <f>YEAR(N27)</f>
        <v>2024</v>
      </c>
      <c r="M27" s="4">
        <v>33035288</v>
      </c>
      <c r="N27" s="37">
        <v>45441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49" t="str">
        <f>"950464"</f>
        <v>950464</v>
      </c>
      <c r="T27" s="49">
        <v>45440</v>
      </c>
      <c r="U27" s="49" t="str">
        <f>"8100000050"</f>
        <v>8100000050</v>
      </c>
      <c r="V27" s="49">
        <v>45441</v>
      </c>
      <c r="W27" s="50">
        <f>SUM(N27-T27)</f>
        <v>1</v>
      </c>
      <c r="X27" s="62" t="str">
        <f>"MS065-08773GLP"</f>
        <v>MS065-08773GLP</v>
      </c>
      <c r="Y27" s="62" t="str">
        <f>"MS EXCEL 2021 SLNG LTSC"</f>
        <v>MS EXCEL 2021 SLNG LTSC</v>
      </c>
      <c r="Z27" s="62" t="str">
        <f>"WENDY KUM CHIOU SZE"</f>
        <v>WENDY KUM CHIOU SZE</v>
      </c>
      <c r="AA27" s="58">
        <v>3</v>
      </c>
      <c r="AB27" s="62" t="str">
        <f>"E-INVOICE(AP DIRECT)"</f>
        <v>E-INVOICE(AP DIRECT)</v>
      </c>
      <c r="AC27" s="60" t="s">
        <v>95</v>
      </c>
      <c r="AD27" s="64" t="str">
        <f>"JESSICA GUO_x000D_SYNAPXE PTE LTD 6 SERANGOON NORTH AVE 5, #01-01/02, SINGAPORE 554910_x000D_JESSICA GUO_x000D_TEL: 92371990_x000D_FAX: _x000D_EMAIL: jessica.guo@synapxe.sg"</f>
        <v>JESSICA GUO_x000D_SYNAPXE PTE LTD 6 SERANGOON NORTH AVE 5, #01-01/02, SINGAPORE 554910_x000D_JESSICA GUO_x000D_TEL: 92371990_x000D_FAX: _x000D_EMAIL: jessica.guo@synapxe.sg</v>
      </c>
      <c r="AE27" s="18"/>
      <c r="AF27" s="60" t="s">
        <v>96</v>
      </c>
      <c r="AG27" s="4" t="str">
        <f>"MS065-08773GLP"</f>
        <v>MS065-08773GLP</v>
      </c>
      <c r="AH27" s="4" t="str">
        <f>"MS EXCEL 2021 SLNG LTSC"</f>
        <v>MS EXCEL 2021 SLNG LTSC</v>
      </c>
      <c r="AI27" s="4" t="s">
        <v>289</v>
      </c>
      <c r="AJ27" s="4" t="s">
        <v>289</v>
      </c>
      <c r="AK27" s="4" t="s">
        <v>289</v>
      </c>
      <c r="AL27" s="4" t="s">
        <v>289</v>
      </c>
    </row>
    <row r="28" spans="1:47" hidden="1">
      <c r="B28" s="1" t="str">
        <f>IF(M28="","Hide","Show")</f>
        <v>Hide</v>
      </c>
      <c r="C28" s="4" t="s">
        <v>49</v>
      </c>
      <c r="E28" s="13" t="str">
        <f>""</f>
        <v/>
      </c>
      <c r="M28" s="4" t="str">
        <f>""</f>
        <v/>
      </c>
      <c r="N28" s="37" t="str">
        <f>""</f>
        <v/>
      </c>
      <c r="O28" s="4" t="str">
        <f>""</f>
        <v/>
      </c>
      <c r="P28" s="4"/>
      <c r="Q28" s="4" t="str">
        <f>""</f>
        <v/>
      </c>
      <c r="R28" s="4" t="str">
        <f>""</f>
        <v/>
      </c>
      <c r="T28" s="44" t="str">
        <f>""</f>
        <v/>
      </c>
      <c r="U28" s="44" t="str">
        <f>""</f>
        <v/>
      </c>
      <c r="V28" s="51"/>
      <c r="W28" s="50"/>
      <c r="X28" s="4" t="str">
        <f>""</f>
        <v/>
      </c>
      <c r="Y28" s="4" t="str">
        <f>""</f>
        <v/>
      </c>
      <c r="Z28" s="4" t="str">
        <f>""</f>
        <v/>
      </c>
      <c r="AA28" s="58" t="str">
        <f>""</f>
        <v/>
      </c>
      <c r="AB28" s="4" t="str">
        <f>""</f>
        <v/>
      </c>
      <c r="AC28" s="60"/>
      <c r="AD28" s="18" t="str">
        <f>""</f>
        <v/>
      </c>
      <c r="AE28" s="18"/>
      <c r="AF28" s="60"/>
      <c r="AG28" s="18"/>
      <c r="AH28" s="5" t="str">
        <f>""</f>
        <v/>
      </c>
      <c r="AI28" s="4" t="str">
        <f>""</f>
        <v/>
      </c>
    </row>
    <row r="29" spans="1:47" hidden="1">
      <c r="B29" s="1" t="str">
        <f>IF(M29="","Hide","Show")</f>
        <v>Hide</v>
      </c>
      <c r="C29" s="4" t="s">
        <v>50</v>
      </c>
      <c r="E29" s="13" t="str">
        <f>""</f>
        <v/>
      </c>
      <c r="M29" s="4" t="str">
        <f>""</f>
        <v/>
      </c>
      <c r="N29" s="37" t="str">
        <f>""</f>
        <v/>
      </c>
      <c r="O29" s="4" t="str">
        <f>""</f>
        <v/>
      </c>
      <c r="P29" s="4"/>
      <c r="Q29" s="4" t="str">
        <f>""</f>
        <v/>
      </c>
      <c r="R29" s="4" t="str">
        <f>""</f>
        <v/>
      </c>
      <c r="T29" s="44" t="str">
        <f>""</f>
        <v/>
      </c>
      <c r="U29" s="44" t="str">
        <f>""</f>
        <v/>
      </c>
      <c r="V29" s="51"/>
      <c r="W29" s="50"/>
      <c r="X29" s="4" t="str">
        <f>""</f>
        <v/>
      </c>
      <c r="Y29" s="4" t="str">
        <f>""</f>
        <v/>
      </c>
      <c r="Z29" s="4" t="str">
        <f>""</f>
        <v/>
      </c>
      <c r="AA29" s="58" t="str">
        <f>""</f>
        <v/>
      </c>
      <c r="AB29" s="4" t="str">
        <f>""</f>
        <v/>
      </c>
      <c r="AC29" s="60"/>
      <c r="AD29" s="18"/>
      <c r="AE29" s="18"/>
      <c r="AF29" s="60"/>
      <c r="AG29" s="18"/>
      <c r="AH29" s="5" t="str">
        <f>""</f>
        <v/>
      </c>
      <c r="AI29" s="4" t="str">
        <f>""</f>
        <v/>
      </c>
    </row>
    <row r="30" spans="1:47">
      <c r="M30" s="66"/>
      <c r="N30" s="67"/>
      <c r="O30" s="4"/>
      <c r="R30" s="66"/>
      <c r="T30" s="49"/>
      <c r="V30" s="49"/>
      <c r="W30" s="50"/>
      <c r="AD30" s="68"/>
      <c r="AF30" s="60"/>
      <c r="AH30" s="5"/>
      <c r="AJ30" s="21"/>
      <c r="AK30" s="21"/>
    </row>
    <row r="31" spans="1:47">
      <c r="AT31" s="16"/>
    </row>
    <row r="32" spans="1:47">
      <c r="AU32" s="16"/>
    </row>
    <row r="33" spans="48:57">
      <c r="AV33" s="16"/>
    </row>
    <row r="34" spans="48:57">
      <c r="AW34" s="16"/>
    </row>
    <row r="35" spans="48:57">
      <c r="AX35" s="16"/>
    </row>
    <row r="36" spans="48:57">
      <c r="AY36" s="16"/>
    </row>
    <row r="37" spans="48:57">
      <c r="AZ37" s="16"/>
    </row>
    <row r="38" spans="48:57">
      <c r="BA38" s="16"/>
    </row>
    <row r="39" spans="48:57">
      <c r="BB39" s="16"/>
    </row>
    <row r="40" spans="48:57">
      <c r="BC40" s="16"/>
    </row>
    <row r="41" spans="48:57">
      <c r="BD41" s="16"/>
    </row>
    <row r="42" spans="48:57">
      <c r="BE42" s="16"/>
    </row>
  </sheetData>
  <sortState xmlns:xlrd2="http://schemas.microsoft.com/office/spreadsheetml/2017/richdata2" ref="M24:AL392">
    <sortCondition ref="Q24:Q394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5" t="s">
        <v>103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281</v>
      </c>
    </row>
    <row r="4" spans="1:5">
      <c r="A4" s="65" t="s">
        <v>0</v>
      </c>
      <c r="B4" s="65" t="s">
        <v>6</v>
      </c>
      <c r="C4" s="65" t="s">
        <v>282</v>
      </c>
    </row>
    <row r="5" spans="1:5">
      <c r="A5" s="65" t="s">
        <v>0</v>
      </c>
      <c r="B5" s="65" t="s">
        <v>26</v>
      </c>
      <c r="C5" s="65" t="s">
        <v>283</v>
      </c>
      <c r="D5" s="65" t="s">
        <v>97</v>
      </c>
      <c r="E5" s="65" t="s">
        <v>45</v>
      </c>
    </row>
    <row r="8" spans="1:5">
      <c r="A8" s="65" t="s">
        <v>8</v>
      </c>
      <c r="C8" s="65" t="s">
        <v>98</v>
      </c>
    </row>
    <row r="9" spans="1:5">
      <c r="A9" s="65" t="s">
        <v>9</v>
      </c>
      <c r="C9" s="65" t="s">
        <v>99</v>
      </c>
    </row>
    <row r="10" spans="1:5">
      <c r="B10" s="65" t="s">
        <v>42</v>
      </c>
      <c r="C10" s="65" t="s">
        <v>100</v>
      </c>
    </row>
    <row r="11" spans="1:5">
      <c r="B11" s="65" t="s">
        <v>39</v>
      </c>
      <c r="C11" s="65" t="s">
        <v>100</v>
      </c>
    </row>
    <row r="12" spans="1:5">
      <c r="B12" s="65" t="s">
        <v>43</v>
      </c>
      <c r="C12" s="65" t="s">
        <v>101</v>
      </c>
    </row>
    <row r="13" spans="1:5">
      <c r="B13" s="65" t="s">
        <v>44</v>
      </c>
      <c r="C13" s="65" t="s">
        <v>102</v>
      </c>
      <c r="D13" s="65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5" t="s">
        <v>103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281</v>
      </c>
    </row>
    <row r="4" spans="1:5">
      <c r="A4" s="65" t="s">
        <v>0</v>
      </c>
      <c r="B4" s="65" t="s">
        <v>6</v>
      </c>
      <c r="C4" s="65" t="s">
        <v>282</v>
      </c>
    </row>
    <row r="5" spans="1:5">
      <c r="A5" s="65" t="s">
        <v>0</v>
      </c>
      <c r="B5" s="65" t="s">
        <v>26</v>
      </c>
      <c r="C5" s="65" t="s">
        <v>283</v>
      </c>
      <c r="D5" s="65" t="s">
        <v>97</v>
      </c>
      <c r="E5" s="65" t="s">
        <v>45</v>
      </c>
    </row>
    <row r="8" spans="1:5">
      <c r="A8" s="65" t="s">
        <v>8</v>
      </c>
      <c r="C8" s="65" t="s">
        <v>98</v>
      </c>
    </row>
    <row r="9" spans="1:5">
      <c r="A9" s="65" t="s">
        <v>9</v>
      </c>
      <c r="C9" s="65" t="s">
        <v>99</v>
      </c>
    </row>
    <row r="10" spans="1:5">
      <c r="B10" s="65" t="s">
        <v>42</v>
      </c>
      <c r="C10" s="65" t="s">
        <v>100</v>
      </c>
    </row>
    <row r="11" spans="1:5">
      <c r="B11" s="65" t="s">
        <v>39</v>
      </c>
      <c r="C11" s="65" t="s">
        <v>100</v>
      </c>
    </row>
    <row r="12" spans="1:5">
      <c r="B12" s="65" t="s">
        <v>43</v>
      </c>
      <c r="C12" s="65" t="s">
        <v>101</v>
      </c>
    </row>
    <row r="13" spans="1:5">
      <c r="B13" s="65" t="s">
        <v>44</v>
      </c>
      <c r="C13" s="65" t="s">
        <v>102</v>
      </c>
      <c r="D13" s="65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5" t="s">
        <v>134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104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105</v>
      </c>
      <c r="E4" s="65" t="s">
        <v>106</v>
      </c>
      <c r="F4" s="65" t="s">
        <v>51</v>
      </c>
      <c r="G4" s="65" t="s">
        <v>25</v>
      </c>
      <c r="H4" s="65" t="s">
        <v>107</v>
      </c>
    </row>
    <row r="5" spans="1:48">
      <c r="A5" s="65" t="s">
        <v>7</v>
      </c>
      <c r="C5" s="65" t="s">
        <v>10</v>
      </c>
      <c r="D5" s="65" t="s">
        <v>108</v>
      </c>
      <c r="E5" s="65" t="s">
        <v>109</v>
      </c>
      <c r="F5" s="65" t="s">
        <v>52</v>
      </c>
      <c r="G5" s="65" t="s">
        <v>25</v>
      </c>
      <c r="H5" s="65" t="s">
        <v>107</v>
      </c>
      <c r="I5" s="65" t="s">
        <v>110</v>
      </c>
    </row>
    <row r="6" spans="1:48">
      <c r="A6" s="65" t="s">
        <v>7</v>
      </c>
      <c r="C6" s="65" t="s">
        <v>41</v>
      </c>
      <c r="D6" s="65" t="s">
        <v>111</v>
      </c>
      <c r="E6" s="65" t="s">
        <v>112</v>
      </c>
      <c r="F6" s="65" t="s">
        <v>52</v>
      </c>
      <c r="G6" s="65" t="s">
        <v>25</v>
      </c>
      <c r="H6" s="65" t="s">
        <v>107</v>
      </c>
      <c r="I6" s="65" t="s">
        <v>113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114</v>
      </c>
    </row>
    <row r="12" spans="1:48">
      <c r="A12" s="65" t="s">
        <v>7</v>
      </c>
      <c r="C12" s="65" t="s">
        <v>28</v>
      </c>
      <c r="E12" s="65" t="s">
        <v>115</v>
      </c>
    </row>
    <row r="13" spans="1:48">
      <c r="A13" s="65" t="s">
        <v>7</v>
      </c>
      <c r="C13" s="65" t="s">
        <v>42</v>
      </c>
      <c r="E13" s="65" t="s">
        <v>116</v>
      </c>
    </row>
    <row r="14" spans="1:48">
      <c r="A14" s="65" t="s">
        <v>7</v>
      </c>
      <c r="C14" s="65" t="s">
        <v>39</v>
      </c>
      <c r="E14" s="65" t="s">
        <v>117</v>
      </c>
    </row>
    <row r="15" spans="1:48">
      <c r="A15" s="65" t="s">
        <v>7</v>
      </c>
      <c r="C15" s="65" t="s">
        <v>43</v>
      </c>
      <c r="E15" s="65" t="s">
        <v>118</v>
      </c>
    </row>
    <row r="16" spans="1:48">
      <c r="A16" s="65" t="s">
        <v>7</v>
      </c>
      <c r="C16" s="65" t="s">
        <v>44</v>
      </c>
      <c r="E16" s="65" t="s">
        <v>119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120</v>
      </c>
      <c r="C24" s="65" t="s">
        <v>48</v>
      </c>
      <c r="E24" s="65" t="s">
        <v>121</v>
      </c>
      <c r="K24" s="65" t="s">
        <v>122</v>
      </c>
      <c r="L24" s="65" t="s">
        <v>123</v>
      </c>
      <c r="M24" s="65" t="s">
        <v>151</v>
      </c>
      <c r="N24" s="65" t="s">
        <v>152</v>
      </c>
      <c r="O24" s="65" t="s">
        <v>153</v>
      </c>
      <c r="P24" s="65" t="s">
        <v>154</v>
      </c>
      <c r="Q24" s="65" t="s">
        <v>155</v>
      </c>
      <c r="R24" s="65" t="s">
        <v>156</v>
      </c>
      <c r="S24" s="65" t="s">
        <v>267</v>
      </c>
      <c r="T24" s="65" t="s">
        <v>157</v>
      </c>
      <c r="U24" s="65" t="s">
        <v>158</v>
      </c>
      <c r="V24" s="65" t="s">
        <v>159</v>
      </c>
      <c r="W24" s="65" t="s">
        <v>124</v>
      </c>
      <c r="X24" s="65" t="s">
        <v>160</v>
      </c>
      <c r="Y24" s="65" t="s">
        <v>161</v>
      </c>
      <c r="Z24" s="65" t="s">
        <v>162</v>
      </c>
      <c r="AA24" s="65" t="s">
        <v>163</v>
      </c>
      <c r="AB24" s="65" t="s">
        <v>164</v>
      </c>
      <c r="AC24" s="65" t="s">
        <v>125</v>
      </c>
      <c r="AD24" s="65" t="s">
        <v>165</v>
      </c>
      <c r="AE24" s="65" t="s">
        <v>166</v>
      </c>
      <c r="AF24" s="65" t="s">
        <v>165</v>
      </c>
      <c r="AG24" s="65" t="s">
        <v>95</v>
      </c>
      <c r="AH24" s="65" t="s">
        <v>167</v>
      </c>
      <c r="AJ24" s="65" t="s">
        <v>96</v>
      </c>
      <c r="AK24" s="65" t="s">
        <v>160</v>
      </c>
      <c r="AL24" s="65" t="s">
        <v>161</v>
      </c>
      <c r="AM24" s="65" t="s">
        <v>168</v>
      </c>
      <c r="AN24" s="65" t="s">
        <v>169</v>
      </c>
      <c r="AO24" s="65" t="s">
        <v>170</v>
      </c>
      <c r="AP24" s="65" t="s">
        <v>171</v>
      </c>
    </row>
    <row r="25" spans="1:42">
      <c r="B25" s="65" t="s">
        <v>126</v>
      </c>
      <c r="C25" s="65" t="s">
        <v>49</v>
      </c>
      <c r="E25" s="65" t="s">
        <v>127</v>
      </c>
      <c r="M25" s="65" t="s">
        <v>172</v>
      </c>
      <c r="N25" s="65" t="s">
        <v>173</v>
      </c>
      <c r="O25" s="65" t="s">
        <v>174</v>
      </c>
      <c r="Q25" s="65" t="s">
        <v>176</v>
      </c>
      <c r="R25" s="65" t="s">
        <v>177</v>
      </c>
      <c r="T25" s="65" t="s">
        <v>182</v>
      </c>
      <c r="U25" s="65" t="s">
        <v>178</v>
      </c>
      <c r="X25" s="65" t="s">
        <v>182</v>
      </c>
      <c r="Y25" s="65" t="s">
        <v>183</v>
      </c>
      <c r="Z25" s="65" t="s">
        <v>184</v>
      </c>
      <c r="AA25" s="65" t="s">
        <v>185</v>
      </c>
      <c r="AB25" s="65" t="s">
        <v>186</v>
      </c>
      <c r="AC25" s="65" t="s">
        <v>128</v>
      </c>
      <c r="AD25" s="65" t="s">
        <v>187</v>
      </c>
      <c r="AH25" s="65" t="s">
        <v>189</v>
      </c>
      <c r="AL25" s="65" t="s">
        <v>268</v>
      </c>
      <c r="AM25" s="65" t="s">
        <v>269</v>
      </c>
    </row>
    <row r="26" spans="1:42">
      <c r="B26" s="65" t="s">
        <v>129</v>
      </c>
      <c r="C26" s="65" t="s">
        <v>50</v>
      </c>
      <c r="E26" s="65" t="s">
        <v>130</v>
      </c>
      <c r="M26" s="65" t="s">
        <v>194</v>
      </c>
      <c r="N26" s="65" t="s">
        <v>195</v>
      </c>
      <c r="O26" s="65" t="s">
        <v>196</v>
      </c>
      <c r="Q26" s="65" t="s">
        <v>198</v>
      </c>
      <c r="R26" s="65" t="s">
        <v>199</v>
      </c>
      <c r="T26" s="65" t="s">
        <v>204</v>
      </c>
      <c r="U26" s="65" t="s">
        <v>200</v>
      </c>
      <c r="X26" s="65" t="s">
        <v>204</v>
      </c>
      <c r="Y26" s="65" t="s">
        <v>205</v>
      </c>
      <c r="Z26" s="65" t="s">
        <v>206</v>
      </c>
      <c r="AA26" s="65" t="s">
        <v>207</v>
      </c>
      <c r="AB26" s="65" t="s">
        <v>208</v>
      </c>
      <c r="AC26" s="65" t="s">
        <v>131</v>
      </c>
      <c r="AD26" s="65" t="s">
        <v>209</v>
      </c>
      <c r="AL26" s="65" t="s">
        <v>270</v>
      </c>
      <c r="AM26" s="65" t="s">
        <v>271</v>
      </c>
    </row>
    <row r="28" spans="1:42">
      <c r="AC28" s="65" t="s">
        <v>132</v>
      </c>
      <c r="AD28" s="65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5" t="s">
        <v>134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104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105</v>
      </c>
      <c r="E4" s="65" t="s">
        <v>106</v>
      </c>
      <c r="F4" s="65" t="s">
        <v>51</v>
      </c>
      <c r="G4" s="65" t="s">
        <v>25</v>
      </c>
      <c r="H4" s="65" t="s">
        <v>107</v>
      </c>
    </row>
    <row r="5" spans="1:48">
      <c r="A5" s="65" t="s">
        <v>7</v>
      </c>
      <c r="C5" s="65" t="s">
        <v>10</v>
      </c>
      <c r="D5" s="65" t="s">
        <v>108</v>
      </c>
      <c r="E5" s="65" t="s">
        <v>109</v>
      </c>
      <c r="F5" s="65" t="s">
        <v>52</v>
      </c>
      <c r="G5" s="65" t="s">
        <v>25</v>
      </c>
      <c r="H5" s="65" t="s">
        <v>107</v>
      </c>
      <c r="I5" s="65" t="s">
        <v>110</v>
      </c>
    </row>
    <row r="6" spans="1:48">
      <c r="A6" s="65" t="s">
        <v>7</v>
      </c>
      <c r="C6" s="65" t="s">
        <v>41</v>
      </c>
      <c r="D6" s="65" t="s">
        <v>111</v>
      </c>
      <c r="E6" s="65" t="s">
        <v>112</v>
      </c>
      <c r="F6" s="65" t="s">
        <v>52</v>
      </c>
      <c r="G6" s="65" t="s">
        <v>25</v>
      </c>
      <c r="H6" s="65" t="s">
        <v>107</v>
      </c>
      <c r="I6" s="65" t="s">
        <v>113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114</v>
      </c>
    </row>
    <row r="12" spans="1:48">
      <c r="A12" s="65" t="s">
        <v>7</v>
      </c>
      <c r="C12" s="65" t="s">
        <v>28</v>
      </c>
      <c r="E12" s="65" t="s">
        <v>115</v>
      </c>
    </row>
    <row r="13" spans="1:48">
      <c r="A13" s="65" t="s">
        <v>7</v>
      </c>
      <c r="C13" s="65" t="s">
        <v>42</v>
      </c>
      <c r="E13" s="65" t="s">
        <v>116</v>
      </c>
    </row>
    <row r="14" spans="1:48">
      <c r="A14" s="65" t="s">
        <v>7</v>
      </c>
      <c r="C14" s="65" t="s">
        <v>39</v>
      </c>
      <c r="E14" s="65" t="s">
        <v>117</v>
      </c>
    </row>
    <row r="15" spans="1:48">
      <c r="A15" s="65" t="s">
        <v>7</v>
      </c>
      <c r="C15" s="65" t="s">
        <v>43</v>
      </c>
      <c r="E15" s="65" t="s">
        <v>118</v>
      </c>
    </row>
    <row r="16" spans="1:48">
      <c r="A16" s="65" t="s">
        <v>7</v>
      </c>
      <c r="C16" s="65" t="s">
        <v>44</v>
      </c>
      <c r="E16" s="65" t="s">
        <v>119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120</v>
      </c>
      <c r="C24" s="65" t="s">
        <v>48</v>
      </c>
      <c r="E24" s="65" t="s">
        <v>121</v>
      </c>
      <c r="K24" s="65" t="s">
        <v>122</v>
      </c>
      <c r="L24" s="65" t="s">
        <v>123</v>
      </c>
      <c r="M24" s="65" t="s">
        <v>151</v>
      </c>
      <c r="N24" s="65" t="s">
        <v>152</v>
      </c>
      <c r="O24" s="65" t="s">
        <v>153</v>
      </c>
      <c r="P24" s="65" t="s">
        <v>154</v>
      </c>
      <c r="Q24" s="65" t="s">
        <v>155</v>
      </c>
      <c r="R24" s="65" t="s">
        <v>156</v>
      </c>
      <c r="S24" s="65" t="s">
        <v>267</v>
      </c>
      <c r="T24" s="65" t="s">
        <v>157</v>
      </c>
      <c r="U24" s="65" t="s">
        <v>158</v>
      </c>
      <c r="V24" s="65" t="s">
        <v>159</v>
      </c>
      <c r="W24" s="65" t="s">
        <v>124</v>
      </c>
      <c r="X24" s="65" t="s">
        <v>160</v>
      </c>
      <c r="Y24" s="65" t="s">
        <v>161</v>
      </c>
      <c r="Z24" s="65" t="s">
        <v>162</v>
      </c>
      <c r="AA24" s="65" t="s">
        <v>163</v>
      </c>
      <c r="AB24" s="65" t="s">
        <v>164</v>
      </c>
      <c r="AC24" s="65" t="s">
        <v>125</v>
      </c>
      <c r="AD24" s="65" t="s">
        <v>165</v>
      </c>
      <c r="AE24" s="65" t="s">
        <v>166</v>
      </c>
      <c r="AF24" s="65" t="s">
        <v>165</v>
      </c>
      <c r="AG24" s="65" t="s">
        <v>95</v>
      </c>
      <c r="AH24" s="65" t="s">
        <v>167</v>
      </c>
      <c r="AJ24" s="65" t="s">
        <v>96</v>
      </c>
      <c r="AK24" s="65" t="s">
        <v>160</v>
      </c>
      <c r="AL24" s="65" t="s">
        <v>161</v>
      </c>
      <c r="AM24" s="65" t="s">
        <v>168</v>
      </c>
      <c r="AN24" s="65" t="s">
        <v>169</v>
      </c>
      <c r="AO24" s="65" t="s">
        <v>170</v>
      </c>
      <c r="AP24" s="65" t="s">
        <v>171</v>
      </c>
    </row>
    <row r="25" spans="1:42">
      <c r="B25" s="65" t="s">
        <v>126</v>
      </c>
      <c r="C25" s="65" t="s">
        <v>49</v>
      </c>
      <c r="E25" s="65" t="s">
        <v>127</v>
      </c>
      <c r="M25" s="65" t="s">
        <v>172</v>
      </c>
      <c r="N25" s="65" t="s">
        <v>173</v>
      </c>
      <c r="O25" s="65" t="s">
        <v>174</v>
      </c>
      <c r="Q25" s="65" t="s">
        <v>176</v>
      </c>
      <c r="R25" s="65" t="s">
        <v>177</v>
      </c>
      <c r="T25" s="65" t="s">
        <v>182</v>
      </c>
      <c r="U25" s="65" t="s">
        <v>178</v>
      </c>
      <c r="X25" s="65" t="s">
        <v>182</v>
      </c>
      <c r="Y25" s="65" t="s">
        <v>183</v>
      </c>
      <c r="Z25" s="65" t="s">
        <v>184</v>
      </c>
      <c r="AA25" s="65" t="s">
        <v>185</v>
      </c>
      <c r="AB25" s="65" t="s">
        <v>186</v>
      </c>
      <c r="AC25" s="65" t="s">
        <v>128</v>
      </c>
      <c r="AD25" s="65" t="s">
        <v>187</v>
      </c>
      <c r="AH25" s="65" t="s">
        <v>189</v>
      </c>
      <c r="AL25" s="65" t="s">
        <v>268</v>
      </c>
      <c r="AM25" s="65" t="s">
        <v>269</v>
      </c>
    </row>
    <row r="26" spans="1:42">
      <c r="B26" s="65" t="s">
        <v>129</v>
      </c>
      <c r="C26" s="65" t="s">
        <v>50</v>
      </c>
      <c r="E26" s="65" t="s">
        <v>130</v>
      </c>
      <c r="M26" s="65" t="s">
        <v>194</v>
      </c>
      <c r="N26" s="65" t="s">
        <v>195</v>
      </c>
      <c r="O26" s="65" t="s">
        <v>196</v>
      </c>
      <c r="Q26" s="65" t="s">
        <v>198</v>
      </c>
      <c r="R26" s="65" t="s">
        <v>199</v>
      </c>
      <c r="T26" s="65" t="s">
        <v>204</v>
      </c>
      <c r="U26" s="65" t="s">
        <v>200</v>
      </c>
      <c r="X26" s="65" t="s">
        <v>204</v>
      </c>
      <c r="Y26" s="65" t="s">
        <v>205</v>
      </c>
      <c r="Z26" s="65" t="s">
        <v>206</v>
      </c>
      <c r="AA26" s="65" t="s">
        <v>207</v>
      </c>
      <c r="AB26" s="65" t="s">
        <v>208</v>
      </c>
      <c r="AC26" s="65" t="s">
        <v>131</v>
      </c>
      <c r="AD26" s="65" t="s">
        <v>209</v>
      </c>
      <c r="AL26" s="65" t="s">
        <v>270</v>
      </c>
      <c r="AM26" s="65" t="s">
        <v>271</v>
      </c>
    </row>
    <row r="28" spans="1:42">
      <c r="AC28" s="65" t="s">
        <v>132</v>
      </c>
      <c r="AD28" s="65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B1E8-5222-417C-A1FA-32BA661C4B87}">
  <dimension ref="A1:E13"/>
  <sheetViews>
    <sheetView workbookViewId="0"/>
  </sheetViews>
  <sheetFormatPr defaultRowHeight="15"/>
  <sheetData>
    <row r="1" spans="1:5">
      <c r="A1" s="65" t="s">
        <v>137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281</v>
      </c>
    </row>
    <row r="4" spans="1:5">
      <c r="A4" s="65" t="s">
        <v>0</v>
      </c>
      <c r="B4" s="65" t="s">
        <v>6</v>
      </c>
      <c r="C4" s="65" t="s">
        <v>282</v>
      </c>
    </row>
    <row r="5" spans="1:5">
      <c r="A5" s="65" t="s">
        <v>0</v>
      </c>
      <c r="B5" s="65" t="s">
        <v>26</v>
      </c>
      <c r="C5" s="65" t="s">
        <v>283</v>
      </c>
      <c r="D5" s="65" t="s">
        <v>97</v>
      </c>
      <c r="E5" s="65" t="s">
        <v>45</v>
      </c>
    </row>
    <row r="8" spans="1:5">
      <c r="A8" s="65" t="s">
        <v>8</v>
      </c>
      <c r="C8" s="65" t="s">
        <v>98</v>
      </c>
    </row>
    <row r="9" spans="1:5">
      <c r="A9" s="65" t="s">
        <v>9</v>
      </c>
      <c r="C9" s="65" t="s">
        <v>99</v>
      </c>
    </row>
    <row r="10" spans="1:5">
      <c r="B10" s="65" t="s">
        <v>42</v>
      </c>
      <c r="C10" s="65" t="s">
        <v>100</v>
      </c>
    </row>
    <row r="11" spans="1:5">
      <c r="B11" s="65" t="s">
        <v>39</v>
      </c>
      <c r="C11" s="65" t="s">
        <v>100</v>
      </c>
    </row>
    <row r="12" spans="1:5">
      <c r="B12" s="65" t="s">
        <v>43</v>
      </c>
      <c r="C12" s="65" t="s">
        <v>101</v>
      </c>
    </row>
    <row r="13" spans="1:5">
      <c r="B13" s="65" t="s">
        <v>44</v>
      </c>
      <c r="C13" s="65" t="s">
        <v>102</v>
      </c>
      <c r="D13" s="65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3A30-0982-4915-B270-0B34FDA0CBFB}">
  <dimension ref="A1:AV31"/>
  <sheetViews>
    <sheetView workbookViewId="0"/>
  </sheetViews>
  <sheetFormatPr defaultRowHeight="15"/>
  <sheetData>
    <row r="1" spans="1:48">
      <c r="A1" s="65" t="s">
        <v>149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104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105</v>
      </c>
      <c r="E4" s="65" t="s">
        <v>106</v>
      </c>
      <c r="F4" s="65" t="s">
        <v>51</v>
      </c>
      <c r="G4" s="65" t="s">
        <v>25</v>
      </c>
      <c r="H4" s="65" t="s">
        <v>107</v>
      </c>
    </row>
    <row r="5" spans="1:48">
      <c r="A5" s="65" t="s">
        <v>7</v>
      </c>
      <c r="C5" s="65" t="s">
        <v>10</v>
      </c>
      <c r="D5" s="65" t="s">
        <v>108</v>
      </c>
      <c r="E5" s="65" t="s">
        <v>109</v>
      </c>
      <c r="F5" s="65" t="s">
        <v>52</v>
      </c>
      <c r="G5" s="65" t="s">
        <v>25</v>
      </c>
      <c r="H5" s="65" t="s">
        <v>107</v>
      </c>
      <c r="I5" s="65" t="s">
        <v>110</v>
      </c>
    </row>
    <row r="6" spans="1:48">
      <c r="A6" s="65" t="s">
        <v>7</v>
      </c>
      <c r="C6" s="65" t="s">
        <v>41</v>
      </c>
      <c r="D6" s="65" t="s">
        <v>111</v>
      </c>
      <c r="E6" s="65" t="s">
        <v>112</v>
      </c>
      <c r="F6" s="65" t="s">
        <v>52</v>
      </c>
      <c r="G6" s="65" t="s">
        <v>25</v>
      </c>
      <c r="H6" s="65" t="s">
        <v>107</v>
      </c>
      <c r="I6" s="65" t="s">
        <v>113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114</v>
      </c>
    </row>
    <row r="12" spans="1:48">
      <c r="A12" s="65" t="s">
        <v>7</v>
      </c>
      <c r="C12" s="65" t="s">
        <v>28</v>
      </c>
      <c r="E12" s="65" t="s">
        <v>115</v>
      </c>
    </row>
    <row r="13" spans="1:48">
      <c r="A13" s="65" t="s">
        <v>7</v>
      </c>
      <c r="C13" s="65" t="s">
        <v>42</v>
      </c>
      <c r="E13" s="65" t="s">
        <v>116</v>
      </c>
    </row>
    <row r="14" spans="1:48">
      <c r="A14" s="65" t="s">
        <v>7</v>
      </c>
      <c r="C14" s="65" t="s">
        <v>39</v>
      </c>
      <c r="E14" s="65" t="s">
        <v>117</v>
      </c>
    </row>
    <row r="15" spans="1:48">
      <c r="A15" s="65" t="s">
        <v>7</v>
      </c>
      <c r="C15" s="65" t="s">
        <v>43</v>
      </c>
      <c r="E15" s="65" t="s">
        <v>118</v>
      </c>
    </row>
    <row r="16" spans="1:48">
      <c r="A16" s="65" t="s">
        <v>7</v>
      </c>
      <c r="C16" s="65" t="s">
        <v>44</v>
      </c>
      <c r="E16" s="65" t="s">
        <v>119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120</v>
      </c>
      <c r="C24" s="65" t="s">
        <v>48</v>
      </c>
      <c r="E24" s="65" t="s">
        <v>121</v>
      </c>
      <c r="K24" s="65" t="s">
        <v>122</v>
      </c>
      <c r="L24" s="65" t="s">
        <v>123</v>
      </c>
      <c r="M24" s="65" t="s">
        <v>151</v>
      </c>
      <c r="N24" s="65" t="s">
        <v>152</v>
      </c>
      <c r="O24" s="65" t="s">
        <v>153</v>
      </c>
      <c r="P24" s="65" t="s">
        <v>154</v>
      </c>
      <c r="Q24" s="65" t="s">
        <v>155</v>
      </c>
      <c r="R24" s="65" t="s">
        <v>156</v>
      </c>
      <c r="S24" s="65" t="s">
        <v>267</v>
      </c>
      <c r="T24" s="65" t="s">
        <v>157</v>
      </c>
      <c r="U24" s="65" t="s">
        <v>158</v>
      </c>
      <c r="V24" s="65" t="s">
        <v>159</v>
      </c>
      <c r="W24" s="65" t="s">
        <v>124</v>
      </c>
      <c r="X24" s="65" t="s">
        <v>160</v>
      </c>
      <c r="Y24" s="65" t="s">
        <v>161</v>
      </c>
      <c r="Z24" s="65" t="s">
        <v>162</v>
      </c>
      <c r="AA24" s="65" t="s">
        <v>163</v>
      </c>
      <c r="AB24" s="65" t="s">
        <v>164</v>
      </c>
      <c r="AC24" s="65" t="s">
        <v>125</v>
      </c>
      <c r="AD24" s="65" t="s">
        <v>165</v>
      </c>
      <c r="AE24" s="65" t="s">
        <v>166</v>
      </c>
      <c r="AF24" s="65" t="s">
        <v>165</v>
      </c>
      <c r="AG24" s="65" t="s">
        <v>95</v>
      </c>
      <c r="AH24" s="65" t="s">
        <v>167</v>
      </c>
      <c r="AJ24" s="65" t="s">
        <v>96</v>
      </c>
      <c r="AK24" s="65" t="s">
        <v>160</v>
      </c>
      <c r="AL24" s="65" t="s">
        <v>161</v>
      </c>
      <c r="AM24" s="65" t="s">
        <v>168</v>
      </c>
      <c r="AN24" s="65" t="s">
        <v>169</v>
      </c>
      <c r="AO24" s="65" t="s">
        <v>170</v>
      </c>
      <c r="AP24" s="65" t="s">
        <v>171</v>
      </c>
    </row>
    <row r="25" spans="1:42">
      <c r="A25" s="65" t="s">
        <v>135</v>
      </c>
      <c r="B25" s="65" t="s">
        <v>126</v>
      </c>
      <c r="C25" s="65" t="s">
        <v>48</v>
      </c>
      <c r="E25" s="65" t="s">
        <v>284</v>
      </c>
      <c r="K25" s="65" t="s">
        <v>139</v>
      </c>
      <c r="L25" s="65" t="s">
        <v>140</v>
      </c>
      <c r="M25" s="65" t="s">
        <v>172</v>
      </c>
      <c r="N25" s="65" t="s">
        <v>173</v>
      </c>
      <c r="O25" s="65" t="s">
        <v>174</v>
      </c>
      <c r="P25" s="65" t="s">
        <v>175</v>
      </c>
      <c r="Q25" s="65" t="s">
        <v>176</v>
      </c>
      <c r="R25" s="65" t="s">
        <v>177</v>
      </c>
      <c r="S25" s="65" t="s">
        <v>272</v>
      </c>
      <c r="T25" s="65" t="s">
        <v>179</v>
      </c>
      <c r="U25" s="65" t="s">
        <v>180</v>
      </c>
      <c r="V25" s="65" t="s">
        <v>181</v>
      </c>
      <c r="W25" s="65" t="s">
        <v>141</v>
      </c>
      <c r="X25" s="65" t="s">
        <v>182</v>
      </c>
      <c r="Y25" s="65" t="s">
        <v>183</v>
      </c>
      <c r="Z25" s="65" t="s">
        <v>184</v>
      </c>
      <c r="AA25" s="65" t="s">
        <v>185</v>
      </c>
      <c r="AB25" s="65" t="s">
        <v>186</v>
      </c>
      <c r="AC25" s="65" t="s">
        <v>128</v>
      </c>
      <c r="AD25" s="65" t="s">
        <v>187</v>
      </c>
      <c r="AE25" s="65" t="s">
        <v>188</v>
      </c>
      <c r="AF25" s="65" t="s">
        <v>187</v>
      </c>
      <c r="AG25" s="65" t="s">
        <v>95</v>
      </c>
      <c r="AH25" s="65" t="s">
        <v>189</v>
      </c>
      <c r="AJ25" s="65" t="s">
        <v>96</v>
      </c>
      <c r="AK25" s="65" t="s">
        <v>182</v>
      </c>
      <c r="AL25" s="65" t="s">
        <v>183</v>
      </c>
      <c r="AM25" s="65" t="s">
        <v>190</v>
      </c>
      <c r="AN25" s="65" t="s">
        <v>191</v>
      </c>
      <c r="AO25" s="65" t="s">
        <v>192</v>
      </c>
      <c r="AP25" s="65" t="s">
        <v>193</v>
      </c>
    </row>
    <row r="26" spans="1:42">
      <c r="A26" s="65" t="s">
        <v>135</v>
      </c>
      <c r="B26" s="65" t="s">
        <v>129</v>
      </c>
      <c r="C26" s="65" t="s">
        <v>48</v>
      </c>
      <c r="E26" s="65" t="s">
        <v>285</v>
      </c>
      <c r="K26" s="65" t="s">
        <v>142</v>
      </c>
      <c r="L26" s="65" t="s">
        <v>143</v>
      </c>
      <c r="M26" s="65" t="s">
        <v>194</v>
      </c>
      <c r="N26" s="65" t="s">
        <v>195</v>
      </c>
      <c r="O26" s="65" t="s">
        <v>196</v>
      </c>
      <c r="P26" s="65" t="s">
        <v>197</v>
      </c>
      <c r="Q26" s="65" t="s">
        <v>198</v>
      </c>
      <c r="R26" s="65" t="s">
        <v>199</v>
      </c>
      <c r="S26" s="65" t="s">
        <v>273</v>
      </c>
      <c r="T26" s="65" t="s">
        <v>201</v>
      </c>
      <c r="U26" s="65" t="s">
        <v>202</v>
      </c>
      <c r="V26" s="65" t="s">
        <v>203</v>
      </c>
      <c r="W26" s="65" t="s">
        <v>144</v>
      </c>
      <c r="X26" s="65" t="s">
        <v>204</v>
      </c>
      <c r="Y26" s="65" t="s">
        <v>205</v>
      </c>
      <c r="Z26" s="65" t="s">
        <v>206</v>
      </c>
      <c r="AA26" s="65" t="s">
        <v>207</v>
      </c>
      <c r="AB26" s="65" t="s">
        <v>208</v>
      </c>
      <c r="AC26" s="65" t="s">
        <v>131</v>
      </c>
      <c r="AD26" s="65" t="s">
        <v>209</v>
      </c>
      <c r="AE26" s="65" t="s">
        <v>210</v>
      </c>
      <c r="AF26" s="65" t="s">
        <v>209</v>
      </c>
      <c r="AG26" s="65" t="s">
        <v>95</v>
      </c>
      <c r="AH26" s="65" t="s">
        <v>211</v>
      </c>
      <c r="AJ26" s="65" t="s">
        <v>96</v>
      </c>
      <c r="AK26" s="65" t="s">
        <v>204</v>
      </c>
      <c r="AL26" s="65" t="s">
        <v>205</v>
      </c>
      <c r="AM26" s="65" t="s">
        <v>212</v>
      </c>
      <c r="AN26" s="65" t="s">
        <v>213</v>
      </c>
      <c r="AO26" s="65" t="s">
        <v>214</v>
      </c>
      <c r="AP26" s="65" t="s">
        <v>215</v>
      </c>
    </row>
    <row r="27" spans="1:42">
      <c r="A27" s="65" t="s">
        <v>135</v>
      </c>
      <c r="B27" s="65" t="s">
        <v>145</v>
      </c>
      <c r="C27" s="65" t="s">
        <v>48</v>
      </c>
      <c r="E27" s="65" t="s">
        <v>286</v>
      </c>
      <c r="K27" s="65" t="s">
        <v>216</v>
      </c>
      <c r="L27" s="65" t="s">
        <v>217</v>
      </c>
      <c r="M27" s="65" t="s">
        <v>218</v>
      </c>
      <c r="N27" s="65" t="s">
        <v>219</v>
      </c>
      <c r="O27" s="65" t="s">
        <v>220</v>
      </c>
      <c r="P27" s="65" t="s">
        <v>221</v>
      </c>
      <c r="Q27" s="65" t="s">
        <v>222</v>
      </c>
      <c r="R27" s="65" t="s">
        <v>223</v>
      </c>
      <c r="S27" s="65" t="s">
        <v>274</v>
      </c>
      <c r="T27" s="65" t="s">
        <v>224</v>
      </c>
      <c r="U27" s="65" t="s">
        <v>225</v>
      </c>
      <c r="V27" s="65" t="s">
        <v>226</v>
      </c>
      <c r="W27" s="65" t="s">
        <v>227</v>
      </c>
      <c r="X27" s="65" t="s">
        <v>228</v>
      </c>
      <c r="Y27" s="65" t="s">
        <v>229</v>
      </c>
      <c r="Z27" s="65" t="s">
        <v>230</v>
      </c>
      <c r="AA27" s="65" t="s">
        <v>231</v>
      </c>
      <c r="AB27" s="65" t="s">
        <v>232</v>
      </c>
      <c r="AC27" s="65" t="s">
        <v>146</v>
      </c>
      <c r="AD27" s="65" t="s">
        <v>233</v>
      </c>
      <c r="AE27" s="65" t="s">
        <v>234</v>
      </c>
      <c r="AF27" s="65" t="s">
        <v>233</v>
      </c>
      <c r="AG27" s="65" t="s">
        <v>95</v>
      </c>
      <c r="AH27" s="65" t="s">
        <v>235</v>
      </c>
      <c r="AJ27" s="65" t="s">
        <v>96</v>
      </c>
      <c r="AK27" s="65" t="s">
        <v>228</v>
      </c>
      <c r="AL27" s="65" t="s">
        <v>229</v>
      </c>
      <c r="AM27" s="65" t="s">
        <v>236</v>
      </c>
      <c r="AN27" s="65" t="s">
        <v>237</v>
      </c>
      <c r="AO27" s="65" t="s">
        <v>238</v>
      </c>
      <c r="AP27" s="65" t="s">
        <v>239</v>
      </c>
    </row>
    <row r="28" spans="1:42">
      <c r="B28" s="65" t="s">
        <v>147</v>
      </c>
      <c r="C28" s="65" t="s">
        <v>49</v>
      </c>
      <c r="E28" s="65" t="s">
        <v>127</v>
      </c>
      <c r="M28" s="65" t="s">
        <v>240</v>
      </c>
      <c r="N28" s="65" t="s">
        <v>241</v>
      </c>
      <c r="O28" s="65" t="s">
        <v>242</v>
      </c>
      <c r="Q28" s="65" t="s">
        <v>243</v>
      </c>
      <c r="R28" s="65" t="s">
        <v>244</v>
      </c>
      <c r="T28" s="65" t="s">
        <v>246</v>
      </c>
      <c r="U28" s="65" t="s">
        <v>245</v>
      </c>
      <c r="X28" s="65" t="s">
        <v>246</v>
      </c>
      <c r="Y28" s="65" t="s">
        <v>247</v>
      </c>
      <c r="Z28" s="65" t="s">
        <v>248</v>
      </c>
      <c r="AA28" s="65" t="s">
        <v>249</v>
      </c>
      <c r="AB28" s="65" t="s">
        <v>250</v>
      </c>
      <c r="AC28" s="65" t="s">
        <v>148</v>
      </c>
      <c r="AD28" s="65" t="s">
        <v>251</v>
      </c>
      <c r="AH28" s="65" t="s">
        <v>252</v>
      </c>
      <c r="AL28" s="65" t="s">
        <v>275</v>
      </c>
      <c r="AM28" s="65" t="s">
        <v>276</v>
      </c>
    </row>
    <row r="29" spans="1:42">
      <c r="B29" s="65" t="s">
        <v>253</v>
      </c>
      <c r="C29" s="65" t="s">
        <v>50</v>
      </c>
      <c r="E29" s="65" t="s">
        <v>130</v>
      </c>
      <c r="M29" s="65" t="s">
        <v>254</v>
      </c>
      <c r="N29" s="65" t="s">
        <v>255</v>
      </c>
      <c r="O29" s="65" t="s">
        <v>256</v>
      </c>
      <c r="Q29" s="65" t="s">
        <v>257</v>
      </c>
      <c r="R29" s="65" t="s">
        <v>258</v>
      </c>
      <c r="T29" s="65" t="s">
        <v>260</v>
      </c>
      <c r="U29" s="65" t="s">
        <v>259</v>
      </c>
      <c r="X29" s="65" t="s">
        <v>260</v>
      </c>
      <c r="Y29" s="65" t="s">
        <v>261</v>
      </c>
      <c r="Z29" s="65" t="s">
        <v>262</v>
      </c>
      <c r="AA29" s="65" t="s">
        <v>263</v>
      </c>
      <c r="AB29" s="65" t="s">
        <v>264</v>
      </c>
      <c r="AC29" s="65" t="s">
        <v>265</v>
      </c>
      <c r="AD29" s="65" t="s">
        <v>266</v>
      </c>
      <c r="AL29" s="65" t="s">
        <v>277</v>
      </c>
      <c r="AM29" s="65" t="s">
        <v>278</v>
      </c>
    </row>
    <row r="31" spans="1:42">
      <c r="AC31" s="65" t="s">
        <v>279</v>
      </c>
      <c r="AD31" s="65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2024-06-11T09:26:29Z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