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105ECDD1-AF51-44E9-8AF7-E30390D499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2" l="1"/>
  <c r="X26" i="2"/>
  <c r="X27" i="2"/>
  <c r="X28" i="2"/>
  <c r="X29" i="2"/>
  <c r="X30" i="2"/>
  <c r="E24" i="2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D24" i="2"/>
  <c r="AF24" i="2"/>
  <c r="AI24" i="2"/>
  <c r="AL24" i="2"/>
  <c r="AM24" i="2"/>
  <c r="AQ24" i="2"/>
  <c r="E25" i="2"/>
  <c r="K25" i="2"/>
  <c r="L25" i="2"/>
  <c r="O25" i="2"/>
  <c r="P25" i="2"/>
  <c r="R25" i="2"/>
  <c r="S25" i="2"/>
  <c r="T25" i="2"/>
  <c r="U25" i="2"/>
  <c r="Y25" i="2"/>
  <c r="Z25" i="2"/>
  <c r="AA25" i="2"/>
  <c r="AC25" i="2"/>
  <c r="AD25" i="2"/>
  <c r="AF25" i="2"/>
  <c r="AI25" i="2"/>
  <c r="AL25" i="2"/>
  <c r="AM25" i="2"/>
  <c r="AQ25" i="2"/>
  <c r="E26" i="2"/>
  <c r="K26" i="2"/>
  <c r="L26" i="2"/>
  <c r="O26" i="2"/>
  <c r="P26" i="2"/>
  <c r="R26" i="2"/>
  <c r="S26" i="2"/>
  <c r="T26" i="2"/>
  <c r="U26" i="2"/>
  <c r="Y26" i="2"/>
  <c r="Z26" i="2"/>
  <c r="AA26" i="2"/>
  <c r="AC26" i="2"/>
  <c r="AD26" i="2"/>
  <c r="AF26" i="2"/>
  <c r="AI26" i="2"/>
  <c r="AL26" i="2"/>
  <c r="AM26" i="2"/>
  <c r="AQ26" i="2"/>
  <c r="E27" i="2"/>
  <c r="K27" i="2"/>
  <c r="L27" i="2"/>
  <c r="O27" i="2"/>
  <c r="P27" i="2"/>
  <c r="R27" i="2"/>
  <c r="S27" i="2"/>
  <c r="T27" i="2"/>
  <c r="U27" i="2"/>
  <c r="Y27" i="2"/>
  <c r="Z27" i="2"/>
  <c r="AA27" i="2"/>
  <c r="AC27" i="2"/>
  <c r="AD27" i="2"/>
  <c r="AF27" i="2"/>
  <c r="AI27" i="2"/>
  <c r="AL27" i="2"/>
  <c r="AM27" i="2"/>
  <c r="AQ27" i="2"/>
  <c r="E28" i="2"/>
  <c r="K28" i="2"/>
  <c r="L28" i="2"/>
  <c r="O28" i="2"/>
  <c r="P28" i="2"/>
  <c r="R28" i="2"/>
  <c r="S28" i="2"/>
  <c r="T28" i="2"/>
  <c r="U28" i="2"/>
  <c r="Y28" i="2"/>
  <c r="Z28" i="2"/>
  <c r="AA28" i="2"/>
  <c r="AC28" i="2"/>
  <c r="AD28" i="2"/>
  <c r="AF28" i="2"/>
  <c r="AI28" i="2"/>
  <c r="AL28" i="2"/>
  <c r="AM28" i="2"/>
  <c r="AQ28" i="2"/>
  <c r="E29" i="2"/>
  <c r="K29" i="2"/>
  <c r="L29" i="2"/>
  <c r="O29" i="2"/>
  <c r="P29" i="2"/>
  <c r="R29" i="2"/>
  <c r="S29" i="2"/>
  <c r="T29" i="2"/>
  <c r="U29" i="2"/>
  <c r="Y29" i="2"/>
  <c r="Z29" i="2"/>
  <c r="AA29" i="2"/>
  <c r="AC29" i="2"/>
  <c r="AD29" i="2"/>
  <c r="AF29" i="2"/>
  <c r="AI29" i="2"/>
  <c r="AL29" i="2"/>
  <c r="AM29" i="2"/>
  <c r="AQ29" i="2"/>
  <c r="E30" i="2"/>
  <c r="K30" i="2"/>
  <c r="L30" i="2"/>
  <c r="O30" i="2"/>
  <c r="P30" i="2"/>
  <c r="R30" i="2"/>
  <c r="S30" i="2"/>
  <c r="T30" i="2"/>
  <c r="U30" i="2"/>
  <c r="Y30" i="2"/>
  <c r="Z30" i="2"/>
  <c r="AA30" i="2"/>
  <c r="AC30" i="2"/>
  <c r="AD30" i="2"/>
  <c r="AF30" i="2"/>
  <c r="AI30" i="2"/>
  <c r="AL30" i="2"/>
  <c r="AM30" i="2"/>
  <c r="AQ30" i="2"/>
  <c r="D5" i="1"/>
  <c r="B9" i="17"/>
  <c r="B8" i="17"/>
  <c r="B7" i="17"/>
  <c r="E13" i="2"/>
  <c r="H6" i="2"/>
  <c r="H5" i="2"/>
  <c r="H4" i="2"/>
  <c r="E2" i="2"/>
  <c r="D15" i="1"/>
  <c r="D14" i="1"/>
  <c r="C13" i="1" s="1"/>
  <c r="E16" i="2" s="1"/>
  <c r="D13" i="1"/>
  <c r="C12" i="1"/>
  <c r="E15" i="2" s="1"/>
  <c r="C11" i="1"/>
  <c r="E14" i="2" s="1"/>
  <c r="C10" i="1"/>
  <c r="C5" i="1"/>
  <c r="E12" i="2" s="1"/>
  <c r="C4" i="1"/>
  <c r="C3" i="1"/>
  <c r="C9" i="1" s="1"/>
  <c r="E11" i="2" s="1"/>
  <c r="B25" i="2" l="1"/>
  <c r="B27" i="2"/>
  <c r="B28" i="2"/>
  <c r="B29" i="2"/>
  <c r="B26" i="2"/>
  <c r="B30" i="2"/>
  <c r="D4" i="2"/>
  <c r="E4" i="2" s="1"/>
  <c r="D6" i="2"/>
  <c r="D5" i="2"/>
  <c r="I6" i="2"/>
  <c r="I5" i="2"/>
  <c r="C8" i="1"/>
  <c r="E5" i="2" l="1"/>
  <c r="E6" i="2"/>
  <c r="B24" i="2"/>
</calcChain>
</file>

<file path=xl/sharedStrings.xml><?xml version="1.0" encoding="utf-8"?>
<sst xmlns="http://schemas.openxmlformats.org/spreadsheetml/2006/main" count="1193" uniqueCount="401">
  <si>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</si>
  <si>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</si>
  <si>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</si>
  <si>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</si>
  <si>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</si>
  <si>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</si>
  <si>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</si>
  <si>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</si>
  <si>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</si>
  <si>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</si>
  <si>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</si>
  <si>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</si>
  <si>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</si>
  <si>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</si>
  <si>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</si>
  <si>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</si>
  <si>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</si>
  <si>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</si>
  <si>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</si>
  <si>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</si>
  <si>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</si>
  <si>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</si>
  <si>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</si>
  <si>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</si>
  <si>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</si>
  <si>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</si>
  <si>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</si>
  <si>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</si>
  <si>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</si>
  <si>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</si>
  <si>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</si>
  <si>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</si>
  <si>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</si>
  <si>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</si>
  <si>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</si>
  <si>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</si>
  <si>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</si>
  <si>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</si>
  <si>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</si>
  <si>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</si>
  <si>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</si>
  <si>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</si>
  <si>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</si>
  <si>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</si>
  <si>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</si>
  <si>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</si>
  <si>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</si>
  <si>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</si>
  <si>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</si>
  <si>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</si>
  <si>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</si>
  <si>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</si>
  <si>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</si>
  <si>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</si>
  <si>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</si>
  <si>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</si>
  <si>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</si>
  <si>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</si>
  <si>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</si>
  <si>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</si>
  <si>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</si>
  <si>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</si>
  <si>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</si>
  <si>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</si>
  <si>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</si>
  <si>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</si>
  <si>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</si>
  <si>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</si>
  <si>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</si>
  <si>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</si>
  <si>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</si>
  <si>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</si>
  <si>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</si>
  <si>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</si>
  <si>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</si>
  <si>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</si>
  <si>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</si>
  <si>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</si>
  <si>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</si>
  <si>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</si>
  <si>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</si>
  <si>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</si>
  <si>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</si>
  <si>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</si>
  <si>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</si>
  <si>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</si>
  <si>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</si>
  <si>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</si>
  <si>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</si>
  <si>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</si>
  <si>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</si>
  <si>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</si>
  <si>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</si>
  <si>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</si>
  <si>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</si>
  <si>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</si>
  <si>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</si>
  <si>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</si>
  <si>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</si>
  <si>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</si>
  <si>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</si>
  <si>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</si>
  <si>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</si>
  <si>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</si>
  <si>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</si>
  <si>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</si>
  <si>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</si>
  <si>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</si>
  <si>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</si>
  <si>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</si>
  <si>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</si>
  <si>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</si>
  <si>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</si>
  <si>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</si>
  <si>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</si>
  <si>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</si>
  <si>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</si>
  <si>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</si>
  <si>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</si>
  <si>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</si>
  <si>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</si>
  <si>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</si>
  <si>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</si>
  <si>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</si>
  <si>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</si>
  <si>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</si>
  <si>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</si>
  <si>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</si>
  <si>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</si>
  <si>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</si>
  <si>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</si>
  <si>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</si>
  <si>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</si>
  <si>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</si>
  <si>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</si>
  <si>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</si>
  <si>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</si>
  <si>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</si>
  <si>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</si>
  <si>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</si>
  <si>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</si>
  <si>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</si>
  <si>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</si>
  <si>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</si>
  <si>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</si>
  <si>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</si>
  <si>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</si>
  <si>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</si>
  <si>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</si>
  <si>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</si>
  <si>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</si>
  <si>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</si>
  <si>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</si>
  <si>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</si>
  <si>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</si>
  <si>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</si>
  <si>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</si>
  <si>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</si>
  <si>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</si>
  <si>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</si>
  <si>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</si>
  <si>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</si>
  <si>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</si>
  <si>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</si>
  <si>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</si>
  <si>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</si>
  <si>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</si>
  <si>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</si>
  <si>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</si>
  <si>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</si>
  <si>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</si>
  <si>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</si>
  <si>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</si>
  <si>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</si>
  <si>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</si>
  <si>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</si>
  <si>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</si>
  <si>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</si>
  <si>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</si>
  <si>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</si>
  <si>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</si>
  <si>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</si>
  <si>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</si>
  <si>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</si>
  <si>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</si>
  <si>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</si>
  <si>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</si>
  <si>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</si>
  <si>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</si>
  <si>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</si>
  <si>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</si>
  <si>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</si>
  <si>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</si>
  <si>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</si>
  <si>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</si>
  <si>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</si>
  <si>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</si>
  <si>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</si>
  <si>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</si>
  <si>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</si>
  <si>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</si>
  <si>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</si>
  <si>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</si>
  <si>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</si>
  <si>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</si>
  <si>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</si>
  <si>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</si>
  <si>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</si>
  <si>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</si>
  <si>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</si>
  <si>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</si>
  <si>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</si>
  <si>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</si>
  <si>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</si>
  <si>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</si>
  <si>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</si>
  <si>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</si>
  <si>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</si>
  <si>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</si>
  <si>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</si>
  <si>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</si>
  <si>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</si>
  <si>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</si>
  <si>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</si>
  <si>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</si>
  <si>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</si>
  <si>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</si>
  <si>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</si>
  <si>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</si>
  <si>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</si>
  <si>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</si>
  <si>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</si>
  <si>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</si>
  <si>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</si>
  <si>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</si>
  <si>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</si>
  <si>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</si>
  <si>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</si>
  <si>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</si>
  <si>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</si>
  <si>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</si>
  <si>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</si>
  <si>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</si>
  <si>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</si>
  <si>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</si>
  <si>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</si>
  <si>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</si>
  <si>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</si>
  <si>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</si>
  <si>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</si>
  <si>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</si>
  <si>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</si>
  <si>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</si>
  <si>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</si>
  <si>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</si>
  <si>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</si>
  <si>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</si>
  <si>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</si>
  <si>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</si>
  <si>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</si>
  <si>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</si>
  <si>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</si>
  <si>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</si>
  <si>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</si>
  <si>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</si>
  <si>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</si>
  <si>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</si>
  <si>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</si>
  <si>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</si>
  <si>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</si>
  <si>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</si>
  <si>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</si>
  <si>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</si>
  <si>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</si>
  <si>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</si>
  <si>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</si>
  <si>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</si>
  <si>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</si>
  <si>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</si>
  <si>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</si>
  <si>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</si>
  <si>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</si>
  <si>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</si>
  <si>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</si>
  <si>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</si>
  <si>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</si>
  <si>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</si>
  <si>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</si>
  <si>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</si>
  <si>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</si>
  <si>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</si>
  <si>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</si>
  <si>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</si>
  <si>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</si>
  <si>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</si>
  <si>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</si>
  <si>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</si>
  <si>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</si>
  <si>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</si>
  <si>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</si>
  <si>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</si>
  <si>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</si>
  <si>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</si>
  <si>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</si>
  <si>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</si>
  <si>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</si>
  <si>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</si>
  <si>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</si>
  <si>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</si>
  <si>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</si>
  <si>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</si>
  <si>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</si>
  <si>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</si>
  <si>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</si>
  <si>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</si>
  <si>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</si>
  <si>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</si>
  <si>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</si>
  <si>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</si>
  <si>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</si>
  <si>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</si>
  <si>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</si>
  <si>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</si>
  <si>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</si>
  <si>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</si>
  <si>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</si>
  <si>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</si>
  <si>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</si>
  <si>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</si>
  <si>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</si>
  <si>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=IFERROR(NF($E32,"DOCNUM"),"-")</t>
  </si>
  <si>
    <t>=IFERROR(NF($E32,"DOCDATE"),"-")</t>
  </si>
  <si>
    <t>=IFERROR(NF($E32,"U_MSENR"),"-")</t>
  </si>
  <si>
    <t>=IFERROR(NF($E32,"CARDCODE"),"-")</t>
  </si>
  <si>
    <t>=IFERROR(NF($E32,"CARDNAME"),"-")</t>
  </si>
  <si>
    <t>=IFERROR(NF($E32,"U_CUSTREF"),"-")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</si>
  <si>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</si>
  <si>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</si>
  <si>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</si>
  <si>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</si>
  <si>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</si>
  <si>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</si>
  <si>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=IFERROR(NF($E32,"ADDRESS2"),"-")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</si>
  <si>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</si>
  <si>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</si>
  <si>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</si>
  <si>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</si>
  <si>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</si>
  <si>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</si>
  <si>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</si>
  <si>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</si>
  <si>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</si>
  <si>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</si>
  <si>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</si>
  <si>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</si>
  <si>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</si>
  <si>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</si>
  <si>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</si>
  <si>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</si>
  <si>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</si>
  <si>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</si>
  <si>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</si>
  <si>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</si>
  <si>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</si>
  <si>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</si>
  <si>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</si>
  <si>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</si>
  <si>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</si>
  <si>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</si>
  <si>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</si>
  <si>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</si>
  <si>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</si>
  <si>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</si>
  <si>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</si>
  <si>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</si>
  <si>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</si>
  <si>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</si>
  <si>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</si>
  <si>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</si>
  <si>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</si>
  <si>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</si>
  <si>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</si>
  <si>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=IFERROR(AE32/AB32,0)</t>
  </si>
  <si>
    <t>=IFERROR(AE33/AB33,0)</t>
  </si>
  <si>
    <t>="01/04/2024"</t>
  </si>
  <si>
    <t>="30/04/2024"</t>
  </si>
  <si>
    <t>="""UICACS"","""",""SQL="",""2=DOCNUM"",""33034823"",""14=CUSTREF"",""8451303136"",""14=U_CUSTREF"",""8451303136"",""15=DOCDATE"",""11/4/2024"",""15=TAXDATE"",""11/4/2024"",""14=CARDCODE"",""CA0213-SGD"",""14=CARDNAME"",""ALEXANDRA HEALTH PTE. LTD."",""14=ITEMCODE"",""MS9EM-00831-GLP"",""14=ITEM"&amp;"NAME"",""MS WIN SVR STD CORE 2022 SNGL 16 LIC CORE LIC"",""10=QUANTITY"",""4.000000"",""14=U_PONO"",""949642"",""15=U_PODATE"",""9/4/2024"",""10=U_TLINTCOS"",""0.000000"",""2=SLPCODE"",""132"",""14=SLPNAME"",""E0001-CS"",""14=MEMO"",""WENDY KUM CHIOU SZE"",""14=CONTACTNAME"",""E-INVOICE ("&amp;"AP DIRECT)"",""10=LINETOTAL"",""3876.320000"",""14=U_ENR"","""",""14=U_MSENR"",""S7138270"",""14=U_MSPCN"",""9BA9F0ED"",""14=ADDRESS2"",""CABANBAN EARVIN JASON_x000D_ALEXANDRA HEALTH PTE. LTD C/O KHOO TECK PUAT HOSPITAL 90 YISHUN CENTRAL,  SINGAPORE 768828_x000D_CABANBAN EARVIN JASON_x000D_TE"&amp;"L: _x000D_FAX: _x000D_EMAIL: cabanban.earvin.jason@synapxe.sg"""</t>
  </si>
  <si>
    <t>="""UICACS"","""",""SQL="",""2=DOCNUM"",""33034849"",""14=CUSTREF"",""4550019044"",""14=U_CUSTREF"",""4550019044"",""15=DOCDATE"",""16/4/2024"",""15=TAXDATE"",""16/4/2024"",""14=CARDCODE"",""CN0026-SGD"",""14=CARDNAME"",""NATIONAL HEALTHCARE GROUP PTE LTD"",""14=ITEMCODE"",""MS6VC-01288GLP"",""1"&amp;"4=ITEMNAME"",""MS WIN REMOTE DESKTOP SERVICES CAL SLNG LSA UCAL"",""10=QUANTITY"",""1.000000"",""14=U_PONO"",""949705"",""15=U_PODATE"",""15/4/2024"",""10=U_TLINTCOS"",""0.000000"",""2=SLPCODE"",""132"",""14=SLPNAME"",""E0001-CS"",""14=MEMO"",""WENDY KUM CHIOU SZE"",""14=CONTACTNAME"",""E"&amp;"-INVOICE(AP DIRECT)"",""10=LINETOTAL"",""227.860000"",""14=U_ENR"","""",""14=U_MSENR"",""S7138270"",""14=U_MSPCN"",""45018483"",""14=ADDRESS2"",""JOANNE TAY_x000D_NATIONAL HEALTHCARE GROUP PTE LTD 3 FUSIONOPOLIS LINK, #03-08, NEXUS@ONE-NORTH, SINGAPORE 138543_x000D_JOANNE TAY_x000D_TEL: 92235"&amp;"372_x000D_FAX: _x000D_EMAIL: joanne_tay@nhg.com.sg"""</t>
  </si>
  <si>
    <t>="""UICACS"","""",""SQL="",""2=DOCNUM"",""33034924"",""14=CUSTREF"",""8451302541"",""14=U_CUSTREF"",""8451302541"",""15=DOCDATE"",""22/4/2024"",""15=TAXDATE"",""22/4/2024"",""14=CARDCODE"",""CA0213-SGD"",""14=CARDNAME"",""ALEXANDRA HEALTH PTE. LTD."",""14=ITEMCODE"",""MS9EM-00259GLP"",""14=ITEMN"&amp;"AME"",""MS WIN SERVER STANDARD CORE SLNG LSA 16L"",""10=QUANTITY"",""3.000000"",""14=U_PONO"",""949851"",""15=U_PODATE"",""22/4/2024"",""10=U_TLINTCOS"",""0.000000"",""2=SLPCODE"",""132"",""14=SLPNAME"",""E0001-CS"",""14=MEMO"",""WENDY KUM CHIOU SZE"",""14=CONTACTNAME"",""E-INVOICE (AP DI"&amp;"RECT)"",""10=LINETOTAL"",""4782.660000"",""14=U_ENR"","""",""14=U_MSENR"",""S7138270"",""14=U_MSPCN"",""9BA9F0ED"",""14=ADDRESS2"",""TAY KOK CHUAN_x000D_ALEXANDRA HEALTH PTE. LTD. C/O KHOO TECK PUAT HOSPITAL 90 YISHUN CENTRAL SINGAPORE 768828_x000D_TAY KOK CHUAN_x000D_TEL: _x000D_FAX: _x000D_EMAIL: tay.k"&amp;"ok.chuan@synapxe.sg"""</t>
  </si>
  <si>
    <t>="""UICACS"","""",""SQL="",""2=DOCNUM"",""33034924"",""14=CUSTREF"",""8451302541"",""14=U_CUSTREF"",""8451302541"",""15=DOCDATE"",""22/4/2024"",""15=TAXDATE"",""22/4/2024"",""14=CARDCODE"",""CA0213-SGD"",""14=CARDNAME"",""ALEXANDRA HEALTH PTE. LTD."",""14=ITEMCODE"",""MS7NQ-00300GLP"",""14=ITEMN"&amp;"AME"",""MS SQL SERVER STANDARD CORE SLNG LSA 2L"",""10=QUANTITY"",""2.000000"",""14=U_PONO"",""949851"",""15=U_PODATE"",""22/4/2024"",""10=U_TLINTCOS"",""0.000000"",""2=SLPCODE"",""132"",""14=SLPNAME"",""E0001-CS"",""14=MEMO"",""WENDY KUM CHIOU SZE"",""14=CONTACTNAME"",""E-INVOICE (AP DIR"&amp;"ECT)"",""10=LINETOTAL"",""11757.040000"",""14=U_ENR"","""",""14=U_MSENR"",""S7138270"",""14=U_MSPCN"",""9BA9F0ED"",""14=ADDRESS2"",""TAY KOK CHUAN_x000D_ALEXANDRA HEALTH PTE. LTD. C/O KHOO TECK PUAT HOSPITAL 90 YISHUN CENTRAL SINGAPORE 768828_x000D_TAY KOK CHUAN_x000D_TEL: _x000D_FAX: _x000D_EMAIL: tay.k"&amp;"ok.chuan@synapxe.sg"""</t>
  </si>
  <si>
    <t>="""UICACS"","""",""SQL="",""2=DOCNUM"",""33034991"",""14=CUSTREF"",""8711169810"",""14=U_CUSTREF"",""8711169810"",""15=DOCDATE"",""26/4/2024"",""15=TAXDATE"",""26/4/2024"",""14=CARDCODE"",""CN0384-SGD"",""14=CARDNAME"",""NG TENG FONG GENERAL HOSPITAL"",""14=ITEMCODE"",""MS7NQ-00300GLP"",""14=IT"&amp;"EMNAME"",""MS SQL SERVER STANDARD CORE SLNG LSA 2L"",""10=QUANTITY"",""2.000000"",""14=U_PONO"",""949843"",""15=U_PODATE"",""21/4/2024"",""10=U_TLINTCOS"",""0.000000"",""2=SLPCODE"",""101"",""14=SLPNAME"",""E0001-MM"",""14=MEMO"",""MELIZA MARQUEZ"",""14=CONTACTNAME"",""E-INVOICE (AP DIREC"&amp;"T)"",""10=LINETOTAL"",""11714.180000"",""14=U_ENR"","""",""14=U_MSENR"",""S7138270"",""14=U_MSPCN"",""BB5B28CB"",""14=ADDRESS2"",""HO SHIAO WEI_x000D_NG TENG FONG GENERAL HOSPITAL NO 1 JURONG EAST STREET 21  SINGAPORE 609606_x000D_MATERIALS MANAGEMENT DEPARTMENT_x000D_TEL: 6716 6833_x000D_FAX: _x000D_EMA"&amp;"IL: shiao_wei_ho@nuhs.edu.sg"""</t>
  </si>
  <si>
    <t>=IFERROR(NF($E32,"U_PODATE"),"-")</t>
  </si>
  <si>
    <t>=IFERROR(NF($E33,"U_PODATE"),"-")</t>
  </si>
  <si>
    <t>=SUBTOTAL(9,AD24:AD34)</t>
  </si>
  <si>
    <t>=SUBTOTAL(9,AE24:AE34)</t>
  </si>
  <si>
    <t>01.05.2024</t>
  </si>
  <si>
    <t>31.03.2027</t>
  </si>
  <si>
    <t>31.10.2026</t>
  </si>
  <si>
    <t>01.04.2024</t>
  </si>
  <si>
    <t>License with SA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</si>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</sst>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165" fontId="0" fillId="2" borderId="0" xfId="2" applyNumberFormat="1" applyFont="1" applyFill="1" applyAlignment="1">
      <alignment vertical="top" wrapText="1"/>
    </xf>
    <xf numFmtId="165" fontId="0" fillId="0" borderId="0" xfId="2" applyNumberFormat="1" applyFont="1" applyAlignment="1">
      <alignment vertical="top" wrapText="1"/>
    </xf>
    <xf numFmtId="165" fontId="0" fillId="6" borderId="0" xfId="2" applyNumberFormat="1" applyFont="1" applyFill="1" applyAlignment="1">
      <alignment vertical="top" wrapText="1"/>
    </xf>
    <xf numFmtId="0" fontId="14" fillId="0" borderId="0" xfId="0" applyFont="1" applyAlignment="1">
      <alignment vertical="top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"01/04/2024"</f>
        <v>01/04/2024</v>
      </c>
    </row>
    <row r="4" spans="1:6">
      <c r="A4" s="1" t="s">
        <v>0</v>
      </c>
      <c r="B4" s="4" t="s">
        <v>6</v>
      </c>
      <c r="C4" s="5" t="str">
        <f>"30/04/2024"</f>
        <v>30/04/2024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01/Apr/2024..30/Apr/2024</v>
      </c>
    </row>
    <row r="9" spans="1:6">
      <c r="A9" s="1" t="s">
        <v>9</v>
      </c>
      <c r="C9" s="3" t="str">
        <f>TEXT($C$3,"yyyyMMdd") &amp; ".." &amp; TEXT($C$4,"yyyyMMdd")</f>
        <v>20240401..20240430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AF11-B77D-4FCC-A3E9-635D4B253E2F}">
  <dimension ref="A1:AT35"/>
  <sheetViews>
    <sheetView workbookViewId="0"/>
  </sheetViews>
  <sheetFormatPr defaultRowHeight="15"/>
  <sheetData>
    <row r="1" spans="1:46">
      <c r="A1" s="67" t="s">
        <v>357</v>
      </c>
      <c r="B1" s="67" t="s">
        <v>46</v>
      </c>
      <c r="C1" s="67" t="s">
        <v>7</v>
      </c>
      <c r="D1" s="67" t="s">
        <v>7</v>
      </c>
      <c r="E1" s="67" t="s">
        <v>7</v>
      </c>
      <c r="F1" s="67" t="s">
        <v>7</v>
      </c>
      <c r="G1" s="67" t="s">
        <v>7</v>
      </c>
      <c r="H1" s="67" t="s">
        <v>7</v>
      </c>
      <c r="I1" s="67" t="s">
        <v>7</v>
      </c>
      <c r="J1" s="67" t="s">
        <v>51</v>
      </c>
      <c r="K1" s="67" t="s">
        <v>18</v>
      </c>
      <c r="L1" s="67" t="s">
        <v>18</v>
      </c>
      <c r="O1" s="67" t="s">
        <v>18</v>
      </c>
      <c r="Q1" s="67" t="s">
        <v>18</v>
      </c>
      <c r="R1" s="67" t="s">
        <v>18</v>
      </c>
      <c r="S1" s="67" t="s">
        <v>18</v>
      </c>
      <c r="T1" s="67" t="s">
        <v>18</v>
      </c>
      <c r="V1" s="67" t="s">
        <v>18</v>
      </c>
      <c r="Y1" s="67" t="s">
        <v>7</v>
      </c>
      <c r="Z1" s="67" t="s">
        <v>7</v>
      </c>
      <c r="AA1" s="67" t="s">
        <v>18</v>
      </c>
      <c r="AB1" s="67" t="s">
        <v>18</v>
      </c>
      <c r="AC1" s="67" t="s">
        <v>18</v>
      </c>
      <c r="AJ1" s="67" t="s">
        <v>18</v>
      </c>
      <c r="AK1" s="67" t="s">
        <v>18</v>
      </c>
      <c r="AR1" s="67" t="s">
        <v>7</v>
      </c>
      <c r="AS1" s="67" t="s">
        <v>7</v>
      </c>
      <c r="AT1" s="67" t="s">
        <v>7</v>
      </c>
    </row>
    <row r="2" spans="1:46">
      <c r="A2" s="67" t="s">
        <v>7</v>
      </c>
      <c r="D2" s="67" t="s">
        <v>19</v>
      </c>
      <c r="E2" s="67" t="s">
        <v>108</v>
      </c>
    </row>
    <row r="3" spans="1:46">
      <c r="A3" s="67" t="s">
        <v>7</v>
      </c>
      <c r="D3" s="67" t="s">
        <v>22</v>
      </c>
      <c r="E3" s="67" t="s">
        <v>20</v>
      </c>
      <c r="F3" s="67" t="s">
        <v>21</v>
      </c>
      <c r="G3" s="67" t="s">
        <v>23</v>
      </c>
      <c r="H3" s="67" t="s">
        <v>47</v>
      </c>
      <c r="I3" s="67" t="s">
        <v>24</v>
      </c>
    </row>
    <row r="4" spans="1:46">
      <c r="A4" s="67" t="s">
        <v>7</v>
      </c>
      <c r="C4" s="67" t="s">
        <v>11</v>
      </c>
      <c r="D4" s="67" t="s">
        <v>109</v>
      </c>
      <c r="E4" s="67" t="s">
        <v>110</v>
      </c>
      <c r="F4" s="67" t="s">
        <v>96</v>
      </c>
      <c r="G4" s="67" t="s">
        <v>25</v>
      </c>
      <c r="H4" s="67" t="s">
        <v>111</v>
      </c>
    </row>
    <row r="5" spans="1:46">
      <c r="A5" s="67" t="s">
        <v>7</v>
      </c>
      <c r="C5" s="67" t="s">
        <v>10</v>
      </c>
      <c r="D5" s="67" t="s">
        <v>112</v>
      </c>
      <c r="E5" s="67" t="s">
        <v>113</v>
      </c>
      <c r="F5" s="67" t="s">
        <v>96</v>
      </c>
      <c r="G5" s="67" t="s">
        <v>25</v>
      </c>
      <c r="H5" s="67" t="s">
        <v>111</v>
      </c>
      <c r="I5" s="67" t="s">
        <v>114</v>
      </c>
    </row>
    <row r="6" spans="1:46">
      <c r="A6" s="67" t="s">
        <v>7</v>
      </c>
      <c r="C6" s="67" t="s">
        <v>41</v>
      </c>
      <c r="D6" s="67" t="s">
        <v>115</v>
      </c>
      <c r="E6" s="67" t="s">
        <v>116</v>
      </c>
      <c r="F6" s="67" t="s">
        <v>96</v>
      </c>
      <c r="G6" s="67" t="s">
        <v>25</v>
      </c>
      <c r="H6" s="67" t="s">
        <v>111</v>
      </c>
      <c r="I6" s="67" t="s">
        <v>117</v>
      </c>
    </row>
    <row r="7" spans="1:46">
      <c r="A7" s="67" t="s">
        <v>7</v>
      </c>
    </row>
    <row r="8" spans="1:46">
      <c r="A8" s="67" t="s">
        <v>7</v>
      </c>
    </row>
    <row r="9" spans="1:46">
      <c r="A9" s="67" t="s">
        <v>7</v>
      </c>
    </row>
    <row r="10" spans="1:46">
      <c r="A10" s="67" t="s">
        <v>7</v>
      </c>
    </row>
    <row r="11" spans="1:46">
      <c r="A11" s="67" t="s">
        <v>7</v>
      </c>
      <c r="C11" s="67" t="s">
        <v>27</v>
      </c>
      <c r="E11" s="67" t="s">
        <v>118</v>
      </c>
    </row>
    <row r="12" spans="1:46">
      <c r="A12" s="67" t="s">
        <v>7</v>
      </c>
      <c r="C12" s="67" t="s">
        <v>28</v>
      </c>
      <c r="E12" s="67" t="s">
        <v>119</v>
      </c>
    </row>
    <row r="13" spans="1:46">
      <c r="A13" s="67" t="s">
        <v>7</v>
      </c>
      <c r="C13" s="67" t="s">
        <v>42</v>
      </c>
      <c r="E13" s="67" t="s">
        <v>120</v>
      </c>
    </row>
    <row r="14" spans="1:46">
      <c r="A14" s="67" t="s">
        <v>7</v>
      </c>
      <c r="C14" s="67" t="s">
        <v>39</v>
      </c>
      <c r="E14" s="67" t="s">
        <v>121</v>
      </c>
    </row>
    <row r="15" spans="1:46">
      <c r="A15" s="67" t="s">
        <v>7</v>
      </c>
      <c r="C15" s="67" t="s">
        <v>43</v>
      </c>
      <c r="E15" s="67" t="s">
        <v>122</v>
      </c>
    </row>
    <row r="16" spans="1:46">
      <c r="A16" s="67" t="s">
        <v>7</v>
      </c>
      <c r="C16" s="67" t="s">
        <v>44</v>
      </c>
      <c r="E16" s="67" t="s">
        <v>123</v>
      </c>
    </row>
    <row r="17" spans="1:43">
      <c r="A17" s="67" t="s">
        <v>7</v>
      </c>
    </row>
    <row r="18" spans="1:43">
      <c r="A18" s="67" t="s">
        <v>7</v>
      </c>
    </row>
    <row r="21" spans="1:43">
      <c r="K21" s="67" t="s">
        <v>53</v>
      </c>
    </row>
    <row r="23" spans="1:43">
      <c r="E23" s="67" t="s">
        <v>29</v>
      </c>
      <c r="K23" s="67" t="s">
        <v>75</v>
      </c>
      <c r="L23" s="67" t="s">
        <v>76</v>
      </c>
      <c r="M23" s="67" t="s">
        <v>14</v>
      </c>
      <c r="N23" s="67" t="s">
        <v>16</v>
      </c>
      <c r="O23" s="67" t="s">
        <v>30</v>
      </c>
      <c r="P23" s="67" t="s">
        <v>33</v>
      </c>
      <c r="Q23" s="67" t="s">
        <v>77</v>
      </c>
      <c r="R23" s="67" t="s">
        <v>31</v>
      </c>
      <c r="S23" s="67" t="s">
        <v>38</v>
      </c>
      <c r="T23" s="67" t="s">
        <v>34</v>
      </c>
      <c r="U23" s="67" t="s">
        <v>17</v>
      </c>
      <c r="V23" s="67" t="s">
        <v>17</v>
      </c>
      <c r="W23" s="67" t="s">
        <v>79</v>
      </c>
      <c r="X23" s="67" t="s">
        <v>80</v>
      </c>
      <c r="Y23" s="67" t="s">
        <v>36</v>
      </c>
      <c r="Z23" s="67" t="s">
        <v>12</v>
      </c>
      <c r="AA23" s="67" t="s">
        <v>32</v>
      </c>
      <c r="AB23" s="67" t="s">
        <v>13</v>
      </c>
      <c r="AC23" s="67" t="s">
        <v>37</v>
      </c>
      <c r="AD23" s="67" t="s">
        <v>56</v>
      </c>
      <c r="AE23" s="67" t="s">
        <v>57</v>
      </c>
      <c r="AF23" s="67" t="s">
        <v>81</v>
      </c>
      <c r="AG23" s="67" t="s">
        <v>82</v>
      </c>
      <c r="AH23" s="67" t="s">
        <v>83</v>
      </c>
      <c r="AI23" s="67" t="s">
        <v>84</v>
      </c>
      <c r="AJ23" s="67" t="s">
        <v>85</v>
      </c>
      <c r="AK23" s="67" t="s">
        <v>86</v>
      </c>
      <c r="AL23" s="67" t="s">
        <v>87</v>
      </c>
      <c r="AM23" s="67" t="s">
        <v>88</v>
      </c>
      <c r="AN23" s="67" t="s">
        <v>89</v>
      </c>
      <c r="AO23" s="67" t="s">
        <v>90</v>
      </c>
      <c r="AP23" s="67" t="s">
        <v>91</v>
      </c>
      <c r="AQ23" s="67" t="s">
        <v>92</v>
      </c>
    </row>
    <row r="24" spans="1:43">
      <c r="B24" s="67" t="s">
        <v>124</v>
      </c>
      <c r="C24" s="67" t="s">
        <v>48</v>
      </c>
      <c r="E24" s="67" t="s">
        <v>125</v>
      </c>
      <c r="K24" s="67" t="s">
        <v>126</v>
      </c>
      <c r="L24" s="67" t="s">
        <v>127</v>
      </c>
      <c r="M24" s="67" t="s">
        <v>128</v>
      </c>
      <c r="N24" s="67" t="s">
        <v>129</v>
      </c>
      <c r="O24" s="67" t="s">
        <v>130</v>
      </c>
      <c r="P24" s="67" t="s">
        <v>131</v>
      </c>
      <c r="Q24" s="67" t="s">
        <v>78</v>
      </c>
      <c r="R24" s="67" t="s">
        <v>132</v>
      </c>
      <c r="S24" s="67" t="s">
        <v>133</v>
      </c>
      <c r="T24" s="67" t="s">
        <v>134</v>
      </c>
      <c r="U24" s="67" t="s">
        <v>358</v>
      </c>
      <c r="V24" s="67" t="s">
        <v>135</v>
      </c>
      <c r="W24" s="67" t="s">
        <v>136</v>
      </c>
      <c r="X24" s="67" t="s">
        <v>359</v>
      </c>
      <c r="Y24" s="67" t="s">
        <v>137</v>
      </c>
      <c r="Z24" s="67" t="s">
        <v>138</v>
      </c>
      <c r="AA24" s="67" t="s">
        <v>139</v>
      </c>
      <c r="AB24" s="67" t="s">
        <v>140</v>
      </c>
      <c r="AC24" s="67" t="s">
        <v>141</v>
      </c>
      <c r="AD24" s="67" t="s">
        <v>360</v>
      </c>
      <c r="AE24" s="67" t="s">
        <v>142</v>
      </c>
      <c r="AF24" s="67" t="s">
        <v>143</v>
      </c>
      <c r="AG24" s="67" t="s">
        <v>142</v>
      </c>
      <c r="AH24" s="67" t="s">
        <v>93</v>
      </c>
      <c r="AI24" s="67" t="s">
        <v>144</v>
      </c>
      <c r="AJ24" s="67" t="s">
        <v>78</v>
      </c>
      <c r="AK24" s="67" t="s">
        <v>94</v>
      </c>
      <c r="AL24" s="67" t="s">
        <v>137</v>
      </c>
      <c r="AM24" s="67" t="s">
        <v>138</v>
      </c>
      <c r="AN24" s="67" t="s">
        <v>145</v>
      </c>
      <c r="AO24" s="67" t="s">
        <v>146</v>
      </c>
      <c r="AP24" s="67" t="s">
        <v>147</v>
      </c>
      <c r="AQ24" s="67" t="s">
        <v>148</v>
      </c>
    </row>
    <row r="25" spans="1:43">
      <c r="A25" s="67" t="s">
        <v>184</v>
      </c>
      <c r="B25" s="67" t="s">
        <v>149</v>
      </c>
      <c r="C25" s="67" t="s">
        <v>48</v>
      </c>
      <c r="E25" s="67" t="s">
        <v>386</v>
      </c>
      <c r="K25" s="67" t="s">
        <v>188</v>
      </c>
      <c r="L25" s="67" t="s">
        <v>189</v>
      </c>
      <c r="M25" s="67" t="s">
        <v>151</v>
      </c>
      <c r="N25" s="67" t="s">
        <v>152</v>
      </c>
      <c r="O25" s="67" t="s">
        <v>153</v>
      </c>
      <c r="P25" s="67" t="s">
        <v>190</v>
      </c>
      <c r="Q25" s="67" t="s">
        <v>78</v>
      </c>
      <c r="R25" s="67" t="s">
        <v>154</v>
      </c>
      <c r="S25" s="67" t="s">
        <v>155</v>
      </c>
      <c r="T25" s="67" t="s">
        <v>157</v>
      </c>
      <c r="U25" s="67" t="s">
        <v>165</v>
      </c>
      <c r="V25" s="67" t="s">
        <v>191</v>
      </c>
      <c r="W25" s="67" t="s">
        <v>192</v>
      </c>
      <c r="X25" s="67" t="s">
        <v>364</v>
      </c>
      <c r="Y25" s="67" t="s">
        <v>156</v>
      </c>
      <c r="Z25" s="67" t="s">
        <v>158</v>
      </c>
      <c r="AA25" s="67" t="s">
        <v>159</v>
      </c>
      <c r="AB25" s="67" t="s">
        <v>160</v>
      </c>
      <c r="AC25" s="67" t="s">
        <v>161</v>
      </c>
      <c r="AD25" s="67" t="s">
        <v>361</v>
      </c>
      <c r="AE25" s="67" t="s">
        <v>162</v>
      </c>
      <c r="AF25" s="67" t="s">
        <v>193</v>
      </c>
      <c r="AG25" s="67" t="s">
        <v>162</v>
      </c>
      <c r="AH25" s="67" t="s">
        <v>93</v>
      </c>
      <c r="AI25" s="67" t="s">
        <v>163</v>
      </c>
      <c r="AJ25" s="67" t="s">
        <v>78</v>
      </c>
      <c r="AK25" s="67" t="s">
        <v>94</v>
      </c>
      <c r="AL25" s="67" t="s">
        <v>156</v>
      </c>
      <c r="AM25" s="67" t="s">
        <v>158</v>
      </c>
      <c r="AN25" s="67" t="s">
        <v>194</v>
      </c>
      <c r="AO25" s="67" t="s">
        <v>195</v>
      </c>
      <c r="AP25" s="67" t="s">
        <v>196</v>
      </c>
      <c r="AQ25" s="67" t="s">
        <v>197</v>
      </c>
    </row>
    <row r="26" spans="1:43">
      <c r="A26" s="67" t="s">
        <v>184</v>
      </c>
      <c r="B26" s="67" t="s">
        <v>166</v>
      </c>
      <c r="C26" s="67" t="s">
        <v>48</v>
      </c>
      <c r="E26" s="67" t="s">
        <v>387</v>
      </c>
      <c r="K26" s="67" t="s">
        <v>198</v>
      </c>
      <c r="L26" s="67" t="s">
        <v>199</v>
      </c>
      <c r="M26" s="67" t="s">
        <v>168</v>
      </c>
      <c r="N26" s="67" t="s">
        <v>169</v>
      </c>
      <c r="O26" s="67" t="s">
        <v>170</v>
      </c>
      <c r="P26" s="67" t="s">
        <v>200</v>
      </c>
      <c r="Q26" s="67" t="s">
        <v>78</v>
      </c>
      <c r="R26" s="67" t="s">
        <v>171</v>
      </c>
      <c r="S26" s="67" t="s">
        <v>172</v>
      </c>
      <c r="T26" s="67" t="s">
        <v>174</v>
      </c>
      <c r="U26" s="67" t="s">
        <v>181</v>
      </c>
      <c r="V26" s="67" t="s">
        <v>201</v>
      </c>
      <c r="W26" s="67" t="s">
        <v>202</v>
      </c>
      <c r="X26" s="67" t="s">
        <v>365</v>
      </c>
      <c r="Y26" s="67" t="s">
        <v>173</v>
      </c>
      <c r="Z26" s="67" t="s">
        <v>175</v>
      </c>
      <c r="AA26" s="67" t="s">
        <v>176</v>
      </c>
      <c r="AB26" s="67" t="s">
        <v>177</v>
      </c>
      <c r="AC26" s="67" t="s">
        <v>178</v>
      </c>
      <c r="AD26" s="67" t="s">
        <v>362</v>
      </c>
      <c r="AE26" s="67" t="s">
        <v>179</v>
      </c>
      <c r="AF26" s="67" t="s">
        <v>203</v>
      </c>
      <c r="AG26" s="67" t="s">
        <v>179</v>
      </c>
      <c r="AH26" s="67" t="s">
        <v>93</v>
      </c>
      <c r="AI26" s="67" t="s">
        <v>204</v>
      </c>
      <c r="AJ26" s="67" t="s">
        <v>78</v>
      </c>
      <c r="AK26" s="67" t="s">
        <v>94</v>
      </c>
      <c r="AL26" s="67" t="s">
        <v>173</v>
      </c>
      <c r="AM26" s="67" t="s">
        <v>175</v>
      </c>
      <c r="AN26" s="67" t="s">
        <v>205</v>
      </c>
      <c r="AO26" s="67" t="s">
        <v>206</v>
      </c>
      <c r="AP26" s="67" t="s">
        <v>207</v>
      </c>
      <c r="AQ26" s="67" t="s">
        <v>208</v>
      </c>
    </row>
    <row r="27" spans="1:43">
      <c r="A27" s="67" t="s">
        <v>184</v>
      </c>
      <c r="B27" s="67" t="s">
        <v>209</v>
      </c>
      <c r="C27" s="67" t="s">
        <v>48</v>
      </c>
      <c r="E27" s="67" t="s">
        <v>388</v>
      </c>
      <c r="K27" s="67" t="s">
        <v>210</v>
      </c>
      <c r="L27" s="67" t="s">
        <v>211</v>
      </c>
      <c r="M27" s="67" t="s">
        <v>212</v>
      </c>
      <c r="N27" s="67" t="s">
        <v>213</v>
      </c>
      <c r="O27" s="67" t="s">
        <v>214</v>
      </c>
      <c r="P27" s="67" t="s">
        <v>215</v>
      </c>
      <c r="Q27" s="67" t="s">
        <v>78</v>
      </c>
      <c r="R27" s="67" t="s">
        <v>216</v>
      </c>
      <c r="S27" s="67" t="s">
        <v>217</v>
      </c>
      <c r="T27" s="67" t="s">
        <v>218</v>
      </c>
      <c r="U27" s="67" t="s">
        <v>366</v>
      </c>
      <c r="V27" s="67" t="s">
        <v>219</v>
      </c>
      <c r="W27" s="67" t="s">
        <v>220</v>
      </c>
      <c r="X27" s="67" t="s">
        <v>367</v>
      </c>
      <c r="Y27" s="67" t="s">
        <v>221</v>
      </c>
      <c r="Z27" s="67" t="s">
        <v>222</v>
      </c>
      <c r="AA27" s="67" t="s">
        <v>223</v>
      </c>
      <c r="AB27" s="67" t="s">
        <v>224</v>
      </c>
      <c r="AC27" s="67" t="s">
        <v>225</v>
      </c>
      <c r="AD27" s="67" t="s">
        <v>368</v>
      </c>
      <c r="AE27" s="67" t="s">
        <v>226</v>
      </c>
      <c r="AF27" s="67" t="s">
        <v>227</v>
      </c>
      <c r="AG27" s="67" t="s">
        <v>226</v>
      </c>
      <c r="AH27" s="67" t="s">
        <v>93</v>
      </c>
      <c r="AI27" s="67" t="s">
        <v>228</v>
      </c>
      <c r="AJ27" s="67" t="s">
        <v>78</v>
      </c>
      <c r="AK27" s="67" t="s">
        <v>94</v>
      </c>
      <c r="AL27" s="67" t="s">
        <v>221</v>
      </c>
      <c r="AM27" s="67" t="s">
        <v>222</v>
      </c>
      <c r="AN27" s="67" t="s">
        <v>229</v>
      </c>
      <c r="AO27" s="67" t="s">
        <v>230</v>
      </c>
      <c r="AP27" s="67" t="s">
        <v>231</v>
      </c>
      <c r="AQ27" s="67" t="s">
        <v>232</v>
      </c>
    </row>
    <row r="28" spans="1:43">
      <c r="A28" s="67" t="s">
        <v>184</v>
      </c>
      <c r="B28" s="67" t="s">
        <v>233</v>
      </c>
      <c r="C28" s="67" t="s">
        <v>48</v>
      </c>
      <c r="E28" s="67" t="s">
        <v>388</v>
      </c>
      <c r="K28" s="67" t="s">
        <v>234</v>
      </c>
      <c r="L28" s="67" t="s">
        <v>235</v>
      </c>
      <c r="M28" s="67" t="s">
        <v>236</v>
      </c>
      <c r="N28" s="67" t="s">
        <v>237</v>
      </c>
      <c r="O28" s="67" t="s">
        <v>238</v>
      </c>
      <c r="P28" s="67" t="s">
        <v>239</v>
      </c>
      <c r="Q28" s="67" t="s">
        <v>78</v>
      </c>
      <c r="R28" s="67" t="s">
        <v>240</v>
      </c>
      <c r="S28" s="67" t="s">
        <v>241</v>
      </c>
      <c r="T28" s="67" t="s">
        <v>242</v>
      </c>
      <c r="U28" s="67" t="s">
        <v>369</v>
      </c>
      <c r="V28" s="67" t="s">
        <v>243</v>
      </c>
      <c r="W28" s="67" t="s">
        <v>244</v>
      </c>
      <c r="X28" s="67" t="s">
        <v>370</v>
      </c>
      <c r="Y28" s="67" t="s">
        <v>245</v>
      </c>
      <c r="Z28" s="67" t="s">
        <v>246</v>
      </c>
      <c r="AA28" s="67" t="s">
        <v>247</v>
      </c>
      <c r="AB28" s="67" t="s">
        <v>248</v>
      </c>
      <c r="AC28" s="67" t="s">
        <v>249</v>
      </c>
      <c r="AD28" s="67" t="s">
        <v>371</v>
      </c>
      <c r="AE28" s="67" t="s">
        <v>250</v>
      </c>
      <c r="AF28" s="67" t="s">
        <v>251</v>
      </c>
      <c r="AG28" s="67" t="s">
        <v>250</v>
      </c>
      <c r="AH28" s="67" t="s">
        <v>93</v>
      </c>
      <c r="AI28" s="67" t="s">
        <v>252</v>
      </c>
      <c r="AJ28" s="67" t="s">
        <v>78</v>
      </c>
      <c r="AK28" s="67" t="s">
        <v>94</v>
      </c>
      <c r="AL28" s="67" t="s">
        <v>245</v>
      </c>
      <c r="AM28" s="67" t="s">
        <v>246</v>
      </c>
      <c r="AN28" s="67" t="s">
        <v>253</v>
      </c>
      <c r="AO28" s="67" t="s">
        <v>254</v>
      </c>
      <c r="AP28" s="67" t="s">
        <v>255</v>
      </c>
      <c r="AQ28" s="67" t="s">
        <v>256</v>
      </c>
    </row>
    <row r="29" spans="1:43">
      <c r="A29" s="67" t="s">
        <v>184</v>
      </c>
      <c r="B29" s="67" t="s">
        <v>257</v>
      </c>
      <c r="C29" s="67" t="s">
        <v>48</v>
      </c>
      <c r="E29" s="67" t="s">
        <v>389</v>
      </c>
      <c r="K29" s="67" t="s">
        <v>258</v>
      </c>
      <c r="L29" s="67" t="s">
        <v>259</v>
      </c>
      <c r="M29" s="67" t="s">
        <v>260</v>
      </c>
      <c r="N29" s="67" t="s">
        <v>261</v>
      </c>
      <c r="O29" s="67" t="s">
        <v>262</v>
      </c>
      <c r="P29" s="67" t="s">
        <v>263</v>
      </c>
      <c r="Q29" s="67" t="s">
        <v>78</v>
      </c>
      <c r="R29" s="67" t="s">
        <v>264</v>
      </c>
      <c r="S29" s="67" t="s">
        <v>265</v>
      </c>
      <c r="T29" s="67" t="s">
        <v>266</v>
      </c>
      <c r="U29" s="67" t="s">
        <v>372</v>
      </c>
      <c r="V29" s="67" t="s">
        <v>267</v>
      </c>
      <c r="W29" s="67" t="s">
        <v>268</v>
      </c>
      <c r="X29" s="67" t="s">
        <v>373</v>
      </c>
      <c r="Y29" s="67" t="s">
        <v>269</v>
      </c>
      <c r="Z29" s="67" t="s">
        <v>270</v>
      </c>
      <c r="AA29" s="67" t="s">
        <v>271</v>
      </c>
      <c r="AB29" s="67" t="s">
        <v>272</v>
      </c>
      <c r="AC29" s="67" t="s">
        <v>273</v>
      </c>
      <c r="AD29" s="67" t="s">
        <v>374</v>
      </c>
      <c r="AE29" s="67" t="s">
        <v>274</v>
      </c>
      <c r="AF29" s="67" t="s">
        <v>275</v>
      </c>
      <c r="AG29" s="67" t="s">
        <v>274</v>
      </c>
      <c r="AH29" s="67" t="s">
        <v>93</v>
      </c>
      <c r="AI29" s="67" t="s">
        <v>276</v>
      </c>
      <c r="AJ29" s="67" t="s">
        <v>78</v>
      </c>
      <c r="AK29" s="67" t="s">
        <v>94</v>
      </c>
      <c r="AL29" s="67" t="s">
        <v>269</v>
      </c>
      <c r="AM29" s="67" t="s">
        <v>270</v>
      </c>
      <c r="AN29" s="67" t="s">
        <v>277</v>
      </c>
      <c r="AO29" s="67" t="s">
        <v>278</v>
      </c>
      <c r="AP29" s="67" t="s">
        <v>279</v>
      </c>
      <c r="AQ29" s="67" t="s">
        <v>280</v>
      </c>
    </row>
    <row r="30" spans="1:43">
      <c r="A30" s="67" t="s">
        <v>184</v>
      </c>
      <c r="B30" s="67" t="s">
        <v>281</v>
      </c>
      <c r="C30" s="67" t="s">
        <v>48</v>
      </c>
      <c r="E30" s="67" t="s">
        <v>389</v>
      </c>
      <c r="K30" s="67" t="s">
        <v>282</v>
      </c>
      <c r="L30" s="67" t="s">
        <v>283</v>
      </c>
      <c r="M30" s="67" t="s">
        <v>284</v>
      </c>
      <c r="N30" s="67" t="s">
        <v>285</v>
      </c>
      <c r="O30" s="67" t="s">
        <v>286</v>
      </c>
      <c r="P30" s="67" t="s">
        <v>287</v>
      </c>
      <c r="Q30" s="67" t="s">
        <v>78</v>
      </c>
      <c r="R30" s="67" t="s">
        <v>288</v>
      </c>
      <c r="S30" s="67" t="s">
        <v>289</v>
      </c>
      <c r="T30" s="67" t="s">
        <v>290</v>
      </c>
      <c r="U30" s="67" t="s">
        <v>375</v>
      </c>
      <c r="V30" s="67" t="s">
        <v>291</v>
      </c>
      <c r="W30" s="67" t="s">
        <v>292</v>
      </c>
      <c r="X30" s="67" t="s">
        <v>376</v>
      </c>
      <c r="Y30" s="67" t="s">
        <v>293</v>
      </c>
      <c r="Z30" s="67" t="s">
        <v>294</v>
      </c>
      <c r="AA30" s="67" t="s">
        <v>295</v>
      </c>
      <c r="AB30" s="67" t="s">
        <v>296</v>
      </c>
      <c r="AC30" s="67" t="s">
        <v>297</v>
      </c>
      <c r="AD30" s="67" t="s">
        <v>377</v>
      </c>
      <c r="AE30" s="67" t="s">
        <v>298</v>
      </c>
      <c r="AF30" s="67" t="s">
        <v>299</v>
      </c>
      <c r="AG30" s="67" t="s">
        <v>298</v>
      </c>
      <c r="AH30" s="67" t="s">
        <v>93</v>
      </c>
      <c r="AI30" s="67" t="s">
        <v>300</v>
      </c>
      <c r="AJ30" s="67" t="s">
        <v>78</v>
      </c>
      <c r="AK30" s="67" t="s">
        <v>94</v>
      </c>
      <c r="AL30" s="67" t="s">
        <v>293</v>
      </c>
      <c r="AM30" s="67" t="s">
        <v>294</v>
      </c>
      <c r="AN30" s="67" t="s">
        <v>301</v>
      </c>
      <c r="AO30" s="67" t="s">
        <v>302</v>
      </c>
      <c r="AP30" s="67" t="s">
        <v>303</v>
      </c>
      <c r="AQ30" s="67" t="s">
        <v>304</v>
      </c>
    </row>
    <row r="31" spans="1:43">
      <c r="A31" s="67" t="s">
        <v>184</v>
      </c>
      <c r="B31" s="67" t="s">
        <v>305</v>
      </c>
      <c r="C31" s="67" t="s">
        <v>48</v>
      </c>
      <c r="E31" s="67" t="s">
        <v>390</v>
      </c>
      <c r="K31" s="67" t="s">
        <v>306</v>
      </c>
      <c r="L31" s="67" t="s">
        <v>307</v>
      </c>
      <c r="M31" s="67" t="s">
        <v>308</v>
      </c>
      <c r="N31" s="67" t="s">
        <v>309</v>
      </c>
      <c r="O31" s="67" t="s">
        <v>310</v>
      </c>
      <c r="P31" s="67" t="s">
        <v>311</v>
      </c>
      <c r="Q31" s="67" t="s">
        <v>78</v>
      </c>
      <c r="R31" s="67" t="s">
        <v>312</v>
      </c>
      <c r="S31" s="67" t="s">
        <v>313</v>
      </c>
      <c r="T31" s="67" t="s">
        <v>314</v>
      </c>
      <c r="U31" s="67" t="s">
        <v>378</v>
      </c>
      <c r="V31" s="67" t="s">
        <v>315</v>
      </c>
      <c r="W31" s="67" t="s">
        <v>316</v>
      </c>
      <c r="X31" s="67" t="s">
        <v>379</v>
      </c>
      <c r="Y31" s="67" t="s">
        <v>317</v>
      </c>
      <c r="Z31" s="67" t="s">
        <v>318</v>
      </c>
      <c r="AA31" s="67" t="s">
        <v>319</v>
      </c>
      <c r="AB31" s="67" t="s">
        <v>320</v>
      </c>
      <c r="AC31" s="67" t="s">
        <v>321</v>
      </c>
      <c r="AD31" s="67" t="s">
        <v>380</v>
      </c>
      <c r="AE31" s="67" t="s">
        <v>322</v>
      </c>
      <c r="AF31" s="67" t="s">
        <v>323</v>
      </c>
      <c r="AG31" s="67" t="s">
        <v>322</v>
      </c>
      <c r="AH31" s="67" t="s">
        <v>93</v>
      </c>
      <c r="AI31" s="67" t="s">
        <v>324</v>
      </c>
      <c r="AJ31" s="67" t="s">
        <v>78</v>
      </c>
      <c r="AK31" s="67" t="s">
        <v>94</v>
      </c>
      <c r="AL31" s="67" t="s">
        <v>317</v>
      </c>
      <c r="AM31" s="67" t="s">
        <v>318</v>
      </c>
      <c r="AN31" s="67" t="s">
        <v>325</v>
      </c>
      <c r="AO31" s="67" t="s">
        <v>326</v>
      </c>
      <c r="AP31" s="67" t="s">
        <v>327</v>
      </c>
      <c r="AQ31" s="67" t="s">
        <v>328</v>
      </c>
    </row>
    <row r="32" spans="1:43">
      <c r="B32" s="67" t="s">
        <v>329</v>
      </c>
      <c r="C32" s="67" t="s">
        <v>49</v>
      </c>
      <c r="E32" s="67" t="s">
        <v>150</v>
      </c>
      <c r="K32" s="67" t="s">
        <v>330</v>
      </c>
      <c r="L32" s="67" t="s">
        <v>331</v>
      </c>
      <c r="O32" s="67" t="s">
        <v>332</v>
      </c>
      <c r="Q32" s="67" t="s">
        <v>333</v>
      </c>
      <c r="R32" s="67" t="s">
        <v>334</v>
      </c>
      <c r="S32" s="67" t="s">
        <v>336</v>
      </c>
      <c r="T32" s="67" t="s">
        <v>335</v>
      </c>
      <c r="V32" s="67" t="s">
        <v>78</v>
      </c>
      <c r="Y32" s="67" t="s">
        <v>336</v>
      </c>
      <c r="Z32" s="67" t="s">
        <v>337</v>
      </c>
      <c r="AA32" s="67" t="s">
        <v>338</v>
      </c>
      <c r="AB32" s="67" t="s">
        <v>339</v>
      </c>
      <c r="AC32" s="67" t="s">
        <v>340</v>
      </c>
      <c r="AD32" s="67" t="s">
        <v>382</v>
      </c>
      <c r="AE32" s="67" t="s">
        <v>341</v>
      </c>
      <c r="AI32" s="67" t="s">
        <v>342</v>
      </c>
      <c r="AJ32" s="67" t="s">
        <v>391</v>
      </c>
      <c r="AK32" s="67" t="s">
        <v>381</v>
      </c>
    </row>
    <row r="33" spans="2:37">
      <c r="B33" s="67" t="s">
        <v>343</v>
      </c>
      <c r="C33" s="67" t="s">
        <v>50</v>
      </c>
      <c r="E33" s="67" t="s">
        <v>167</v>
      </c>
      <c r="K33" s="67" t="s">
        <v>344</v>
      </c>
      <c r="L33" s="67" t="s">
        <v>345</v>
      </c>
      <c r="O33" s="67" t="s">
        <v>346</v>
      </c>
      <c r="Q33" s="67" t="s">
        <v>347</v>
      </c>
      <c r="R33" s="67" t="s">
        <v>348</v>
      </c>
      <c r="S33" s="67" t="s">
        <v>349</v>
      </c>
      <c r="T33" s="67" t="s">
        <v>350</v>
      </c>
      <c r="V33" s="67" t="s">
        <v>78</v>
      </c>
      <c r="Y33" s="67" t="s">
        <v>349</v>
      </c>
      <c r="Z33" s="67" t="s">
        <v>351</v>
      </c>
      <c r="AA33" s="67" t="s">
        <v>352</v>
      </c>
      <c r="AB33" s="67" t="s">
        <v>353</v>
      </c>
      <c r="AC33" s="67" t="s">
        <v>354</v>
      </c>
      <c r="AD33" s="67" t="s">
        <v>383</v>
      </c>
      <c r="AE33" s="67" t="s">
        <v>355</v>
      </c>
      <c r="AJ33" s="67" t="s">
        <v>392</v>
      </c>
      <c r="AK33" s="67" t="s">
        <v>356</v>
      </c>
    </row>
    <row r="35" spans="2:37">
      <c r="AD35" s="67" t="s">
        <v>393</v>
      </c>
      <c r="AE35" s="67" t="s">
        <v>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8"/>
  <sheetViews>
    <sheetView tabSelected="1" topLeftCell="K19" zoomScale="85" zoomScaleNormal="85" workbookViewId="0">
      <selection activeCell="AA42" sqref="AA42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0.28515625" style="17" customWidth="1"/>
    <col min="16" max="16" width="7.42578125" style="17" customWidth="1"/>
    <col min="17" max="17" width="3.85546875" style="4" customWidth="1"/>
    <col min="18" max="18" width="11.85546875" style="4" bestFit="1" customWidth="1"/>
    <col min="19" max="19" width="12.140625" style="4" customWidth="1"/>
    <col min="20" max="20" width="15.140625" style="3" bestFit="1" customWidth="1"/>
    <col min="21" max="21" width="15.140625" style="3" customWidth="1"/>
    <col min="22" max="22" width="10.7109375" style="3" bestFit="1" customWidth="1"/>
    <col min="23" max="23" width="10.85546875" style="4" bestFit="1" customWidth="1"/>
    <col min="24" max="24" width="7.28515625" style="4" customWidth="1"/>
    <col min="25" max="25" width="9.140625" style="4" hidden="1" customWidth="1"/>
    <col min="26" max="26" width="17.7109375" style="4" hidden="1" customWidth="1"/>
    <col min="27" max="27" width="22.42578125" style="4" bestFit="1" customWidth="1"/>
    <col min="28" max="28" width="10.5703125" style="4" bestFit="1" customWidth="1"/>
    <col min="29" max="29" width="21.42578125" style="19" bestFit="1" customWidth="1"/>
    <col min="30" max="30" width="8.140625" style="4" customWidth="1"/>
    <col min="31" max="31" width="12.28515625" style="4" customWidth="1"/>
    <col min="32" max="32" width="5.28515625" style="4" customWidth="1"/>
    <col min="33" max="33" width="10.42578125" style="4" customWidth="1"/>
    <col min="34" max="34" width="8.5703125" style="4" customWidth="1"/>
    <col min="35" max="35" width="9.7109375" style="4" customWidth="1"/>
    <col min="36" max="36" width="10.7109375" style="4" bestFit="1" customWidth="1"/>
    <col min="37" max="37" width="18.28515625" style="4" bestFit="1" customWidth="1"/>
    <col min="38" max="38" width="10.5703125" style="4" bestFit="1" customWidth="1"/>
    <col min="39" max="39" width="47.5703125" style="38" customWidth="1"/>
    <col min="40" max="40" width="16.28515625" style="71" customWidth="1"/>
    <col min="41" max="41" width="7.28515625" style="4" customWidth="1"/>
    <col min="42" max="42" width="11.1406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70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6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6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6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20240401..20240430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7</v>
      </c>
    </row>
    <row r="18" spans="1:4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M18" s="39"/>
      <c r="AN18" s="72"/>
      <c r="AP18" s="26"/>
      <c r="AQ18" s="26"/>
      <c r="AR18" s="26"/>
    </row>
    <row r="20" spans="1:48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48" s="43" customFormat="1" ht="18.75">
      <c r="A21" s="42"/>
      <c r="B21" s="42"/>
      <c r="I21" s="44"/>
      <c r="K21" s="68" t="s">
        <v>53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  <row r="22" spans="1:48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48" s="56" customFormat="1" ht="110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17</v>
      </c>
      <c r="V23" s="51" t="s">
        <v>17</v>
      </c>
      <c r="W23" s="51" t="s">
        <v>79</v>
      </c>
      <c r="X23" s="53" t="s">
        <v>80</v>
      </c>
      <c r="Y23" s="53" t="s">
        <v>36</v>
      </c>
      <c r="Z23" s="60" t="s">
        <v>12</v>
      </c>
      <c r="AA23" s="60" t="s">
        <v>32</v>
      </c>
      <c r="AB23" s="50" t="s">
        <v>13</v>
      </c>
      <c r="AC23" s="50" t="s">
        <v>37</v>
      </c>
      <c r="AD23" s="50" t="s">
        <v>56</v>
      </c>
      <c r="AE23" s="61" t="s">
        <v>57</v>
      </c>
      <c r="AF23" s="61" t="s">
        <v>81</v>
      </c>
      <c r="AG23" s="49" t="s">
        <v>82</v>
      </c>
      <c r="AH23" s="50" t="s">
        <v>83</v>
      </c>
      <c r="AI23" s="51" t="s">
        <v>84</v>
      </c>
      <c r="AJ23" s="50" t="s">
        <v>85</v>
      </c>
      <c r="AK23" s="50" t="s">
        <v>86</v>
      </c>
      <c r="AL23" s="53" t="s">
        <v>87</v>
      </c>
      <c r="AM23" s="54" t="s">
        <v>88</v>
      </c>
      <c r="AN23" s="54" t="s">
        <v>89</v>
      </c>
      <c r="AO23" s="54" t="s">
        <v>90</v>
      </c>
      <c r="AP23" s="54" t="s">
        <v>91</v>
      </c>
      <c r="AQ23" s="54" t="s">
        <v>92</v>
      </c>
      <c r="AR23" s="54"/>
    </row>
    <row r="24" spans="1:48">
      <c r="B24" s="1" t="str">
        <f>IF(K24="","Hide","Show")</f>
        <v>Show</v>
      </c>
      <c r="C24" s="4" t="s">
        <v>48</v>
      </c>
      <c r="E24" s="12" t="str">
        <f>"""UICACS"","""",""SQL="",""2=DOCNUM"",""33034823"",""14=CUSTREF"",""8451303136"",""14=U_CUSTREF"",""8451303136"",""15=DOCDATE"",""11/4/2024"",""15=TAXDATE"",""11/4/2024"",""14=CARDCODE"",""CA0213-SGD"",""14=CARDNAME"",""ALEXANDRA HEALTH PTE. LTD."",""14=ITEMCODE"",""MS9EM-00831-GLP"",""14=ITEM"&amp;"NAME"",""MS WIN SVR STD CORE 2022 SNGL 16 LIC CORE LIC"",""10=QUANTITY"",""8.000000"",""14=U_PONO"",""949642"",""15=U_PODATE"",""9/4/2024"",""10=U_TLINTCOS"",""0.000000"",""2=SLPCODE"",""132"",""14=SLPNAME"",""E0001-CS"",""14=MEMO"",""WENDY KUM CHIOU SZE"",""14=CONTACTNAME"",""E-INVOICE ("&amp;"AP DIRECT)"",""10=LINETOTAL"",""7752.640000"",""14=U_ENR"","""",""14=U_MSENR"",""S7138270"",""14=U_MSPCN"",""9BA9F0ED"",""14=ADDRESS2"",""CABANBAN EARVIN JASON_x000D_ALEXANDRA HEALTH PTE. LTD C/O KHOO TECK PUAT HOSPITAL 90 YISHUN CENTRAL,  SINGAPORE 768828_x000D_CABANBAN EARVIN JASON_x000D_TE"&amp;"L: _x000D_FAX: _x000D_EMAIL: cabanban.earvin.jason@synapxe.sg"""</f>
        <v>"UICACS","","SQL=","2=DOCNUM","33034823","14=CUSTREF","8451303136","14=U_CUSTREF","8451303136","15=DOCDATE","11/4/2024","15=TAXDATE","11/4/2024","14=CARDCODE","CA0213-SGD","14=CARDNAME","ALEXANDRA HEALTH PTE. LTD.","14=ITEMCODE","MS9EM-00831-GLP","14=ITEMNAME","MS WIN SVR STD CORE 2022 SNGL 16 LIC CORE LIC","10=QUANTITY","8.000000","14=U_PONO","949642","15=U_PODATE","9/4/2024","10=U_TLINTCOS","0.000000","2=SLPCODE","132","14=SLPNAME","E0001-CS","14=MEMO","WENDY KUM CHIOU SZE","14=CONTACTNAME","E-INVOICE (AP DIRECT)","10=LINETOTAL","7752.640000","14=U_ENR","","14=U_MSENR","S7138270","14=U_MSPCN","9BA9F0ED","14=ADDRESS2","CABANBAN EARVIN JASON_x000D_ALEXANDRA HEALTH PTE. LTD C/O KHOO TECK PUAT HOSPITAL 90 YISHUN CENTRAL,  SINGAPORE 768828_x000D_CABANBAN EARVIN JASON_x000D_TEL: _x000D_FAX: _x000D_EMAIL: cabanban.earvin.jason@synapxe.sg"</v>
      </c>
      <c r="K24" s="21">
        <f>MONTH(N24)</f>
        <v>4</v>
      </c>
      <c r="L24" s="21">
        <f>YEAR(N24)</f>
        <v>2024</v>
      </c>
      <c r="M24" s="21">
        <v>33034823</v>
      </c>
      <c r="N24" s="41">
        <v>45393</v>
      </c>
      <c r="O24" s="21" t="str">
        <f>"S7138270"</f>
        <v>S7138270</v>
      </c>
      <c r="P24" s="4" t="str">
        <f>"9BA9F0ED"</f>
        <v>9BA9F0ED</v>
      </c>
      <c r="Q24" s="4" t="s">
        <v>78</v>
      </c>
      <c r="R24" s="4" t="str">
        <f>"CA0213-SGD"</f>
        <v>CA0213-SGD</v>
      </c>
      <c r="S24" s="4" t="str">
        <f>"ALEXANDRA HEALTH PTE. LTD."</f>
        <v>ALEXANDRA HEALTH PTE. LTD.</v>
      </c>
      <c r="T24" s="3" t="str">
        <f>"8451303136"</f>
        <v>8451303136</v>
      </c>
      <c r="U24" s="3" t="str">
        <f>"949642"</f>
        <v>949642</v>
      </c>
      <c r="V24" s="47">
        <v>45391</v>
      </c>
      <c r="W24" s="47">
        <v>45393</v>
      </c>
      <c r="X24" s="69">
        <f>SUM(N24-V24)</f>
        <v>2</v>
      </c>
      <c r="Y24" s="48" t="str">
        <f>"MS9EM-00831-GLP"</f>
        <v>MS9EM-00831-GLP</v>
      </c>
      <c r="Z24" s="4" t="str">
        <f>"MS WIN SVR STD CORE 2022 SNGL 16 LIC CORE LIC"</f>
        <v>MS WIN SVR STD CORE 2022 SNGL 16 LIC CORE LIC</v>
      </c>
      <c r="AA24" s="4" t="str">
        <f>"WENDY KUM CHIOU SZE"</f>
        <v>WENDY KUM CHIOU SZE</v>
      </c>
      <c r="AB24" s="62">
        <v>8</v>
      </c>
      <c r="AC24" s="48" t="str">
        <f>"E-INVOICE (AP DIRECT)"</f>
        <v>E-INVOICE (AP DIRECT)</v>
      </c>
      <c r="AD24" s="62">
        <f>IFERROR(AE24/AB24,0)</f>
        <v>969.08</v>
      </c>
      <c r="AE24" s="40">
        <v>7752.64</v>
      </c>
      <c r="AF24" s="40" t="str">
        <f>"-"</f>
        <v>-</v>
      </c>
      <c r="AG24" s="52">
        <v>7752.64</v>
      </c>
      <c r="AH24" s="65" t="s">
        <v>93</v>
      </c>
      <c r="AI24" s="52" t="str">
        <f>"CABANBAN EARVIN JASON_x000D_ALEXANDRA HEALTH PTE. LTD C/O KHOO TECK PUAT HOSPITAL 90 YISHUN CENTRAL,  SINGAPORE 768828_x000D_CABANBAN EARVIN JASON_x000D_TEL: _x000D_FAX: _x000D_EMAIL: cabanban.earvin.jason@synapxe.sg"</f>
        <v>CABANBAN EARVIN JASON_x000D_ALEXANDRA HEALTH PTE. LTD C/O KHOO TECK PUAT HOSPITAL 90 YISHUN CENTRAL,  SINGAPORE 768828_x000D_CABANBAN EARVIN JASON_x000D_TEL: _x000D_FAX: _x000D_EMAIL: cabanban.earvin.jason@synapxe.sg</v>
      </c>
      <c r="AJ24" s="63" t="s">
        <v>78</v>
      </c>
      <c r="AK24" s="5" t="s">
        <v>94</v>
      </c>
      <c r="AL24" s="4" t="str">
        <f>"MS9EM-00831-GLP"</f>
        <v>MS9EM-00831-GLP</v>
      </c>
      <c r="AM24" s="4" t="str">
        <f>"MS WIN SVR STD CORE 2022 SNGL 16 LIC CORE LIC"</f>
        <v>MS WIN SVR STD CORE 2022 SNGL 16 LIC CORE LIC</v>
      </c>
      <c r="AN24" s="73" t="s">
        <v>400</v>
      </c>
      <c r="AO24" s="73" t="s">
        <v>400</v>
      </c>
      <c r="AP24" s="73" t="s">
        <v>400</v>
      </c>
      <c r="AQ24" s="21" t="str">
        <f>"-"</f>
        <v>-</v>
      </c>
    </row>
    <row r="25" spans="1:48">
      <c r="A25" s="1" t="s">
        <v>184</v>
      </c>
      <c r="B25" s="1" t="str">
        <f>IF(K25="","Hide","Show")</f>
        <v>Show</v>
      </c>
      <c r="C25" s="4" t="s">
        <v>48</v>
      </c>
      <c r="E25" s="12" t="str">
        <f>"""UICACS"","""",""SQL="",""2=DOCNUM"",""33034823"",""14=CUSTREF"",""8451303136"",""14=U_CUSTREF"",""8451303136"",""15=DOCDATE"",""11/4/2024"",""15=TAXDATE"",""11/4/2024"",""14=CARDCODE"",""CA0213-SGD"",""14=CARDNAME"",""ALEXANDRA HEALTH PTE. LTD."",""14=ITEMCODE"",""MS9EM-00831-GLP"",""14=ITEM"&amp;"NAME"",""MS WIN SVR STD CORE 2022 SNGL 16 LIC CORE LIC"",""10=QUANTITY"",""4.000000"",""14=U_PONO"",""949642"",""15=U_PODATE"",""9/4/2024"",""10=U_TLINTCOS"",""0.000000"",""2=SLPCODE"",""132"",""14=SLPNAME"",""E0001-CS"",""14=MEMO"",""WENDY KUM CHIOU SZE"",""14=CONTACTNAME"",""E-INVOICE ("&amp;"AP DIRECT)"",""10=LINETOTAL"",""3876.320000"",""14=U_ENR"","""",""14=U_MSENR"",""S7138270"",""14=U_MSPCN"",""9BA9F0ED"",""14=ADDRESS2"",""CABANBAN EARVIN JASON_x000D_ALEXANDRA HEALTH PTE. LTD C/O KHOO TECK PUAT HOSPITAL 90 YISHUN CENTRAL,  SINGAPORE 768828_x000D_CABANBAN EARVIN JASON_x000D_TE"&amp;"L: _x000D_FAX: _x000D_EMAIL: cabanban.earvin.jason@synapxe.sg"""</f>
        <v>"UICACS","","SQL=","2=DOCNUM","33034823","14=CUSTREF","8451303136","14=U_CUSTREF","8451303136","15=DOCDATE","11/4/2024","15=TAXDATE","11/4/2024","14=CARDCODE","CA0213-SGD","14=CARDNAME","ALEXANDRA HEALTH PTE. LTD.","14=ITEMCODE","MS9EM-00831-GLP","14=ITEMNAME","MS WIN SVR STD CORE 2022 SNGL 16 LIC CORE LIC","10=QUANTITY","4.000000","14=U_PONO","949642","15=U_PODATE","9/4/2024","10=U_TLINTCOS","0.000000","2=SLPCODE","132","14=SLPNAME","E0001-CS","14=MEMO","WENDY KUM CHIOU SZE","14=CONTACTNAME","E-INVOICE (AP DIRECT)","10=LINETOTAL","3876.320000","14=U_ENR","","14=U_MSENR","S7138270","14=U_MSPCN","9BA9F0ED","14=ADDRESS2","CABANBAN EARVIN JASON_x000D_ALEXANDRA HEALTH PTE. LTD C/O KHOO TECK PUAT HOSPITAL 90 YISHUN CENTRAL,  SINGAPORE 768828_x000D_CABANBAN EARVIN JASON_x000D_TEL: _x000D_FAX: _x000D_EMAIL: cabanban.earvin.jason@synapxe.sg"</v>
      </c>
      <c r="K25" s="21">
        <f>MONTH(N25)</f>
        <v>4</v>
      </c>
      <c r="L25" s="21">
        <f>YEAR(N25)</f>
        <v>2024</v>
      </c>
      <c r="M25" s="21">
        <v>33034823</v>
      </c>
      <c r="N25" s="41">
        <v>45393</v>
      </c>
      <c r="O25" s="21" t="str">
        <f>"S7138270"</f>
        <v>S7138270</v>
      </c>
      <c r="P25" s="4" t="str">
        <f>"9BA9F0ED"</f>
        <v>9BA9F0ED</v>
      </c>
      <c r="Q25" s="4" t="s">
        <v>78</v>
      </c>
      <c r="R25" s="4" t="str">
        <f>"CA0213-SGD"</f>
        <v>CA0213-SGD</v>
      </c>
      <c r="S25" s="4" t="str">
        <f>"ALEXANDRA HEALTH PTE. LTD."</f>
        <v>ALEXANDRA HEALTH PTE. LTD.</v>
      </c>
      <c r="T25" s="3" t="str">
        <f>"8451303136"</f>
        <v>8451303136</v>
      </c>
      <c r="U25" s="3" t="str">
        <f>"949642"</f>
        <v>949642</v>
      </c>
      <c r="V25" s="47">
        <v>45391</v>
      </c>
      <c r="W25" s="47">
        <v>45393</v>
      </c>
      <c r="X25" s="69">
        <f t="shared" ref="X25:X30" si="0">SUM(N25-V25)</f>
        <v>2</v>
      </c>
      <c r="Y25" s="48" t="str">
        <f>"MS9EM-00831-GLP"</f>
        <v>MS9EM-00831-GLP</v>
      </c>
      <c r="Z25" s="4" t="str">
        <f>"MS WIN SVR STD CORE 2022 SNGL 16 LIC CORE LIC"</f>
        <v>MS WIN SVR STD CORE 2022 SNGL 16 LIC CORE LIC</v>
      </c>
      <c r="AA25" s="4" t="str">
        <f>"WENDY KUM CHIOU SZE"</f>
        <v>WENDY KUM CHIOU SZE</v>
      </c>
      <c r="AB25" s="62">
        <v>4</v>
      </c>
      <c r="AC25" s="48" t="str">
        <f>"E-INVOICE (AP DIRECT)"</f>
        <v>E-INVOICE (AP DIRECT)</v>
      </c>
      <c r="AD25" s="62">
        <f>IFERROR(AE25/AB25,0)</f>
        <v>969.08</v>
      </c>
      <c r="AE25" s="40">
        <v>3876.32</v>
      </c>
      <c r="AF25" s="40" t="str">
        <f>"-"</f>
        <v>-</v>
      </c>
      <c r="AG25" s="52">
        <v>3876.32</v>
      </c>
      <c r="AH25" s="65" t="s">
        <v>93</v>
      </c>
      <c r="AI25" s="52" t="str">
        <f>"CABANBAN EARVIN JASON_x000D_ALEXANDRA HEALTH PTE. LTD C/O KHOO TECK PUAT HOSPITAL 90 YISHUN CENTRAL,  SINGAPORE 768828_x000D_CABANBAN EARVIN JASON_x000D_TEL: _x000D_FAX: _x000D_EMAIL: cabanban.earvin.jason@synapxe.sg"</f>
        <v>CABANBAN EARVIN JASON_x000D_ALEXANDRA HEALTH PTE. LTD C/O KHOO TECK PUAT HOSPITAL 90 YISHUN CENTRAL,  SINGAPORE 768828_x000D_CABANBAN EARVIN JASON_x000D_TEL: _x000D_FAX: _x000D_EMAIL: cabanban.earvin.jason@synapxe.sg</v>
      </c>
      <c r="AJ25" s="63" t="s">
        <v>78</v>
      </c>
      <c r="AK25" s="5" t="s">
        <v>94</v>
      </c>
      <c r="AL25" s="4" t="str">
        <f>"MS9EM-00831-GLP"</f>
        <v>MS9EM-00831-GLP</v>
      </c>
      <c r="AM25" s="4" t="str">
        <f>"MS WIN SVR STD CORE 2022 SNGL 16 LIC CORE LIC"</f>
        <v>MS WIN SVR STD CORE 2022 SNGL 16 LIC CORE LIC</v>
      </c>
      <c r="AN25" s="73" t="s">
        <v>400</v>
      </c>
      <c r="AO25" s="73" t="s">
        <v>400</v>
      </c>
      <c r="AP25" s="73" t="s">
        <v>400</v>
      </c>
      <c r="AQ25" s="21" t="str">
        <f>"-"</f>
        <v>-</v>
      </c>
    </row>
    <row r="26" spans="1:48">
      <c r="A26" s="1" t="s">
        <v>184</v>
      </c>
      <c r="B26" s="1" t="str">
        <f>IF(K26="","Hide","Show")</f>
        <v>Show</v>
      </c>
      <c r="C26" s="4" t="s">
        <v>48</v>
      </c>
      <c r="E26" s="12" t="str">
        <f>"""UICACS"","""",""SQL="",""2=DOCNUM"",""33034849"",""14=CUSTREF"",""4550019044"",""14=U_CUSTREF"",""4550019044"",""15=DOCDATE"",""16/4/2024"",""15=TAXDATE"",""16/4/2024"",""14=CARDCODE"",""CN0026-SGD"",""14=CARDNAME"",""NATIONAL HEALTHCARE GROUP PTE LTD"",""14=ITEMCODE"",""MS6VC-01288GLP"",""1"&amp;"4=ITEMNAME"",""MS WIN REMOTE DESKTOP SERVICES CAL SLNG LSA UCAL"",""10=QUANTITY"",""1.000000"",""14=U_PONO"",""949705"",""15=U_PODATE"",""15/4/2024"",""10=U_TLINTCOS"",""0.000000"",""2=SLPCODE"",""132"",""14=SLPNAME"",""E0001-CS"",""14=MEMO"",""WENDY KUM CHIOU SZE"",""14=CONTACTNAME"",""E"&amp;"-INVOICE(AP DIRECT)"",""10=LINETOTAL"",""227.860000"",""14=U_ENR"","""",""14=U_MSENR"",""S7138270"",""14=U_MSPCN"",""45018483"",""14=ADDRESS2"",""JOANNE TAY_x000D_NATIONAL HEALTHCARE GROUP PTE LTD 3 FUSIONOPOLIS LINK, #03-08, NEXUS@ONE-NORTH, SINGAPORE 138543_x000D_JOANNE TAY_x000D_TEL: 92235"&amp;"372_x000D_FAX: _x000D_EMAIL: joanne_tay@nhg.com.sg"""</f>
        <v>"UICACS","","SQL=","2=DOCNUM","33034849","14=CUSTREF","4550019044","14=U_CUSTREF","4550019044","15=DOCDATE","16/4/2024","15=TAXDATE","16/4/2024","14=CARDCODE","CN0026-SGD","14=CARDNAME","NATIONAL HEALTHCARE GROUP PTE LTD","14=ITEMCODE","MS6VC-01288GLP","14=ITEMNAME","MS WIN REMOTE DESKTOP SERVICES CAL SLNG LSA UCAL","10=QUANTITY","1.000000","14=U_PONO","949705","15=U_PODATE","15/4/2024","10=U_TLINTCOS","0.000000","2=SLPCODE","132","14=SLPNAME","E0001-CS","14=MEMO","WENDY KUM CHIOU SZE","14=CONTACTNAME","E-INVOICE(AP DIRECT)","10=LINETOTAL","227.860000","14=U_ENR","","14=U_MSENR","S7138270","14=U_MSPCN","45018483","14=ADDRESS2","JOANNE TAY_x000D_NATIONAL HEALTHCARE GROUP PTE LTD 3 FUSIONOPOLIS LINK, #03-08, NEXUS@ONE-NORTH, SINGAPORE 138543_x000D_JOANNE TAY_x000D_TEL: 92235372_x000D_FAX: _x000D_EMAIL: joanne_tay@nhg.com.sg"</v>
      </c>
      <c r="K26" s="21">
        <f>MONTH(N26)</f>
        <v>4</v>
      </c>
      <c r="L26" s="21">
        <f>YEAR(N26)</f>
        <v>2024</v>
      </c>
      <c r="M26" s="21">
        <v>33034849</v>
      </c>
      <c r="N26" s="41">
        <v>45398</v>
      </c>
      <c r="O26" s="21" t="str">
        <f>"S7138270"</f>
        <v>S7138270</v>
      </c>
      <c r="P26" s="4" t="str">
        <f>"45018483"</f>
        <v>45018483</v>
      </c>
      <c r="Q26" s="4" t="s">
        <v>78</v>
      </c>
      <c r="R26" s="4" t="str">
        <f>"CN0026-SGD"</f>
        <v>CN0026-SGD</v>
      </c>
      <c r="S26" s="4" t="str">
        <f>"NATIONAL HEALTHCARE GROUP PTE LTD"</f>
        <v>NATIONAL HEALTHCARE GROUP PTE LTD</v>
      </c>
      <c r="T26" s="3" t="str">
        <f>"4550019044"</f>
        <v>4550019044</v>
      </c>
      <c r="U26" s="3" t="str">
        <f>"949705"</f>
        <v>949705</v>
      </c>
      <c r="V26" s="47">
        <v>45397</v>
      </c>
      <c r="W26" s="47">
        <v>45398</v>
      </c>
      <c r="X26" s="69">
        <f t="shared" si="0"/>
        <v>1</v>
      </c>
      <c r="Y26" s="48" t="str">
        <f>"MS6VC-01288GLP"</f>
        <v>MS6VC-01288GLP</v>
      </c>
      <c r="Z26" s="4" t="str">
        <f>"MS WIN REMOTE DESKTOP SERVICES CAL SLNG LSA UCAL"</f>
        <v>MS WIN REMOTE DESKTOP SERVICES CAL SLNG LSA UCAL</v>
      </c>
      <c r="AA26" s="4" t="str">
        <f>"WENDY KUM CHIOU SZE"</f>
        <v>WENDY KUM CHIOU SZE</v>
      </c>
      <c r="AB26" s="62">
        <v>1</v>
      </c>
      <c r="AC26" s="48" t="str">
        <f>"E-INVOICE(AP DIRECT)"</f>
        <v>E-INVOICE(AP DIRECT)</v>
      </c>
      <c r="AD26" s="62">
        <f>IFERROR(AE26/AB26,0)</f>
        <v>227.86</v>
      </c>
      <c r="AE26" s="40">
        <v>227.86</v>
      </c>
      <c r="AF26" s="40" t="str">
        <f>"-"</f>
        <v>-</v>
      </c>
      <c r="AG26" s="52">
        <v>227.86</v>
      </c>
      <c r="AH26" s="65" t="s">
        <v>93</v>
      </c>
      <c r="AI26" s="52" t="str">
        <f>"JOANNE TAY_x000D_NATIONAL HEALTHCARE GROUP PTE LTD 3 FUSIONOPOLIS LINK, #03-08, NEXUS@ONE-NORTH, SINGAPORE 138543_x000D_JOANNE TAY_x000D_TEL: 92235372_x000D_FAX: _x000D_EMAIL: joanne_tay@nhg.com.sg"</f>
        <v>JOANNE TAY_x000D_NATIONAL HEALTHCARE GROUP PTE LTD 3 FUSIONOPOLIS LINK, #03-08, NEXUS@ONE-NORTH, SINGAPORE 138543_x000D_JOANNE TAY_x000D_TEL: 92235372_x000D_FAX: _x000D_EMAIL: joanne_tay@nhg.com.sg</v>
      </c>
      <c r="AJ26" s="63" t="s">
        <v>78</v>
      </c>
      <c r="AK26" s="5" t="s">
        <v>94</v>
      </c>
      <c r="AL26" s="4" t="str">
        <f>"MS6VC-01288GLP"</f>
        <v>MS6VC-01288GLP</v>
      </c>
      <c r="AM26" s="4" t="str">
        <f>"MS WIN REMOTE DESKTOP SERVICES CAL SLNG LSA UCAL"</f>
        <v>MS WIN REMOTE DESKTOP SERVICES CAL SLNG LSA UCAL</v>
      </c>
      <c r="AN26" s="73" t="s">
        <v>399</v>
      </c>
      <c r="AO26" s="4" t="s">
        <v>395</v>
      </c>
      <c r="AP26" s="21" t="s">
        <v>396</v>
      </c>
      <c r="AQ26" s="21" t="str">
        <f>"-"</f>
        <v>-</v>
      </c>
    </row>
    <row r="27" spans="1:48">
      <c r="A27" s="1" t="s">
        <v>184</v>
      </c>
      <c r="B27" s="1" t="str">
        <f>IF(K27="","Hide","Show")</f>
        <v>Show</v>
      </c>
      <c r="C27" s="4" t="s">
        <v>48</v>
      </c>
      <c r="E27" s="12" t="str">
        <f>"""UICACS"","""",""SQL="",""2=DOCNUM"",""33034924"",""14=CUSTREF"",""8451302541"",""14=U_CUSTREF"",""8451302541"",""15=DOCDATE"",""22/4/2024"",""15=TAXDATE"",""22/4/2024"",""14=CARDCODE"",""CA0213-SGD"",""14=CARDNAME"",""ALEXANDRA HEALTH PTE. LTD."",""14=ITEMCODE"",""MS9EM-00259GLP"",""14=ITEMN"&amp;"AME"",""MS WIN SERVER STANDARD CORE SLNG LSA 16L"",""10=QUANTITY"",""3.000000"",""14=U_PONO"",""949851"",""15=U_PODATE"",""22/4/2024"",""10=U_TLINTCOS"",""0.000000"",""2=SLPCODE"",""132"",""14=SLPNAME"",""E0001-CS"",""14=MEMO"",""WENDY KUM CHIOU SZE"",""14=CONTACTNAME"",""E-INVOICE (AP DI"&amp;"RECT)"",""10=LINETOTAL"",""4782.660000"",""14=U_ENR"","""",""14=U_MSENR"",""S7138270"",""14=U_MSPCN"",""9BA9F0ED"",""14=ADDRESS2"",""TAY KOK CHUAN_x000D_ALEXANDRA HEALTH PTE. LTD. C/O KHOO TECK PUAT HOSPITAL 90 YISHUN CENTRAL SINGAPORE 768828_x000D_TAY KOK CHUAN_x000D_TEL: _x000D_FAX: _x000D_EMAIL: tay.k"&amp;"ok.chuan@synapxe.sg"""</f>
        <v>"UICACS","","SQL=","2=DOCNUM","33034924","14=CUSTREF","8451302541","14=U_CUSTREF","8451302541","15=DOCDATE","22/4/2024","15=TAXDATE","22/4/2024","14=CARDCODE","CA0213-SGD","14=CARDNAME","ALEXANDRA HEALTH PTE. LTD.","14=ITEMCODE","MS9EM-00259GLP","14=ITEMNAME","MS WIN SERVER STANDARD CORE SLNG LSA 16L","10=QUANTITY","3.000000","14=U_PONO","949851","15=U_PODATE","22/4/2024","10=U_TLINTCOS","0.000000","2=SLPCODE","132","14=SLPNAME","E0001-CS","14=MEMO","WENDY KUM CHIOU SZE","14=CONTACTNAME","E-INVOICE (AP DIRECT)","10=LINETOTAL","4782.660000","14=U_ENR","","14=U_MSENR","S7138270","14=U_MSPCN","9BA9F0ED","14=ADDRESS2","TAY KOK CHUAN_x000D_ALEXANDRA HEALTH PTE. LTD. C/O KHOO TECK PUAT HOSPITAL 90 YISHUN CENTRAL SINGAPORE 768828_x000D_TAY KOK CHUAN_x000D_TEL: _x000D_FAX: _x000D_EMAIL: tay.kok.chuan@synapxe.sg"</v>
      </c>
      <c r="K27" s="21">
        <f>MONTH(N27)</f>
        <v>4</v>
      </c>
      <c r="L27" s="21">
        <f>YEAR(N27)</f>
        <v>2024</v>
      </c>
      <c r="M27" s="21">
        <v>33034924</v>
      </c>
      <c r="N27" s="41">
        <v>45404</v>
      </c>
      <c r="O27" s="21" t="str">
        <f>"S7138270"</f>
        <v>S7138270</v>
      </c>
      <c r="P27" s="4" t="str">
        <f>"9BA9F0ED"</f>
        <v>9BA9F0ED</v>
      </c>
      <c r="Q27" s="4" t="s">
        <v>78</v>
      </c>
      <c r="R27" s="4" t="str">
        <f>"CA0213-SGD"</f>
        <v>CA0213-SGD</v>
      </c>
      <c r="S27" s="4" t="str">
        <f>"ALEXANDRA HEALTH PTE. LTD."</f>
        <v>ALEXANDRA HEALTH PTE. LTD.</v>
      </c>
      <c r="T27" s="3" t="str">
        <f>"8451302541"</f>
        <v>8451302541</v>
      </c>
      <c r="U27" s="3" t="str">
        <f>"949851"</f>
        <v>949851</v>
      </c>
      <c r="V27" s="47">
        <v>45404</v>
      </c>
      <c r="W27" s="47">
        <v>45404</v>
      </c>
      <c r="X27" s="69">
        <f t="shared" si="0"/>
        <v>0</v>
      </c>
      <c r="Y27" s="48" t="str">
        <f>"MS9EM-00259GLP"</f>
        <v>MS9EM-00259GLP</v>
      </c>
      <c r="Z27" s="4" t="str">
        <f>"MS WIN SERVER STANDARD CORE SLNG LSA 16L"</f>
        <v>MS WIN SERVER STANDARD CORE SLNG LSA 16L</v>
      </c>
      <c r="AA27" s="4" t="str">
        <f>"WENDY KUM CHIOU SZE"</f>
        <v>WENDY KUM CHIOU SZE</v>
      </c>
      <c r="AB27" s="62">
        <v>3</v>
      </c>
      <c r="AC27" s="48" t="str">
        <f>"E-INVOICE (AP DIRECT)"</f>
        <v>E-INVOICE (AP DIRECT)</v>
      </c>
      <c r="AD27" s="62">
        <f>IFERROR(AE27/AB27,0)</f>
        <v>1594.22</v>
      </c>
      <c r="AE27" s="40">
        <v>4782.66</v>
      </c>
      <c r="AF27" s="40" t="str">
        <f>"-"</f>
        <v>-</v>
      </c>
      <c r="AG27" s="52">
        <v>4782.66</v>
      </c>
      <c r="AH27" s="65" t="s">
        <v>93</v>
      </c>
      <c r="AI27" s="52" t="str">
        <f>"TAY KOK CHUAN_x000D_ALEXANDRA HEALTH PTE. LTD. C/O KHOO TECK PUAT HOSPITAL 90 YISHUN CENTRAL SINGAPORE 768828_x000D_TAY KOK CHUAN_x000D_TEL: _x000D_FAX: _x000D_EMAIL: tay.kok.chuan@synapxe.sg"</f>
        <v>TAY KOK CHUAN_x000D_ALEXANDRA HEALTH PTE. LTD. C/O KHOO TECK PUAT HOSPITAL 90 YISHUN CENTRAL SINGAPORE 768828_x000D_TAY KOK CHUAN_x000D_TEL: _x000D_FAX: _x000D_EMAIL: tay.kok.chuan@synapxe.sg</v>
      </c>
      <c r="AJ27" s="63" t="s">
        <v>78</v>
      </c>
      <c r="AK27" s="5" t="s">
        <v>94</v>
      </c>
      <c r="AL27" s="4" t="str">
        <f>"MS9EM-00259GLP"</f>
        <v>MS9EM-00259GLP</v>
      </c>
      <c r="AM27" s="4" t="str">
        <f>"MS WIN SERVER STANDARD CORE SLNG LSA 16L"</f>
        <v>MS WIN SERVER STANDARD CORE SLNG LSA 16L</v>
      </c>
      <c r="AN27" s="73" t="s">
        <v>399</v>
      </c>
      <c r="AO27" s="4" t="s">
        <v>398</v>
      </c>
      <c r="AP27" s="21" t="s">
        <v>397</v>
      </c>
      <c r="AQ27" s="21" t="str">
        <f>"-"</f>
        <v>-</v>
      </c>
    </row>
    <row r="28" spans="1:48">
      <c r="A28" s="1" t="s">
        <v>184</v>
      </c>
      <c r="B28" s="1" t="str">
        <f>IF(K28="","Hide","Show")</f>
        <v>Show</v>
      </c>
      <c r="C28" s="4" t="s">
        <v>48</v>
      </c>
      <c r="E28" s="12" t="str">
        <f>"""UICACS"","""",""SQL="",""2=DOCNUM"",""33034924"",""14=CUSTREF"",""8451302541"",""14=U_CUSTREF"",""8451302541"",""15=DOCDATE"",""22/4/2024"",""15=TAXDATE"",""22/4/2024"",""14=CARDCODE"",""CA0213-SGD"",""14=CARDNAME"",""ALEXANDRA HEALTH PTE. LTD."",""14=ITEMCODE"",""MS9EM-00259GLP"",""14=ITEMN"&amp;"AME"",""MS WIN SERVER STANDARD CORE SLNG LSA 16L"",""10=QUANTITY"",""3.000000"",""14=U_PONO"",""949851"",""15=U_PODATE"",""22/4/2024"",""10=U_TLINTCOS"",""0.000000"",""2=SLPCODE"",""132"",""14=SLPNAME"",""E0001-CS"",""14=MEMO"",""WENDY KUM CHIOU SZE"",""14=CONTACTNAME"",""E-INVOICE (AP DI"&amp;"RECT)"",""10=LINETOTAL"",""4782.660000"",""14=U_ENR"","""",""14=U_MSENR"",""S7138270"",""14=U_MSPCN"",""9BA9F0ED"",""14=ADDRESS2"",""TAY KOK CHUAN_x000D_ALEXANDRA HEALTH PTE. LTD. C/O KHOO TECK PUAT HOSPITAL 90 YISHUN CENTRAL SINGAPORE 768828_x000D_TAY KOK CHUAN_x000D_TEL: _x000D_FAX: _x000D_EMAIL: tay.k"&amp;"ok.chuan@synapxe.sg"""</f>
        <v>"UICACS","","SQL=","2=DOCNUM","33034924","14=CUSTREF","8451302541","14=U_CUSTREF","8451302541","15=DOCDATE","22/4/2024","15=TAXDATE","22/4/2024","14=CARDCODE","CA0213-SGD","14=CARDNAME","ALEXANDRA HEALTH PTE. LTD.","14=ITEMCODE","MS9EM-00259GLP","14=ITEMNAME","MS WIN SERVER STANDARD CORE SLNG LSA 16L","10=QUANTITY","3.000000","14=U_PONO","949851","15=U_PODATE","22/4/2024","10=U_TLINTCOS","0.000000","2=SLPCODE","132","14=SLPNAME","E0001-CS","14=MEMO","WENDY KUM CHIOU SZE","14=CONTACTNAME","E-INVOICE (AP DIRECT)","10=LINETOTAL","4782.660000","14=U_ENR","","14=U_MSENR","S7138270","14=U_MSPCN","9BA9F0ED","14=ADDRESS2","TAY KOK CHUAN_x000D_ALEXANDRA HEALTH PTE. LTD. C/O KHOO TECK PUAT HOSPITAL 90 YISHUN CENTRAL SINGAPORE 768828_x000D_TAY KOK CHUAN_x000D_TEL: _x000D_FAX: _x000D_EMAIL: tay.kok.chuan@synapxe.sg"</v>
      </c>
      <c r="K28" s="21">
        <f>MONTH(N28)</f>
        <v>4</v>
      </c>
      <c r="L28" s="21">
        <f>YEAR(N28)</f>
        <v>2024</v>
      </c>
      <c r="M28" s="21">
        <v>33034924</v>
      </c>
      <c r="N28" s="41">
        <v>45404</v>
      </c>
      <c r="O28" s="21" t="str">
        <f>"S7138270"</f>
        <v>S7138270</v>
      </c>
      <c r="P28" s="4" t="str">
        <f>"9BA9F0ED"</f>
        <v>9BA9F0ED</v>
      </c>
      <c r="Q28" s="4" t="s">
        <v>78</v>
      </c>
      <c r="R28" s="4" t="str">
        <f>"CA0213-SGD"</f>
        <v>CA0213-SGD</v>
      </c>
      <c r="S28" s="4" t="str">
        <f>"ALEXANDRA HEALTH PTE. LTD."</f>
        <v>ALEXANDRA HEALTH PTE. LTD.</v>
      </c>
      <c r="T28" s="3" t="str">
        <f>"8451302541"</f>
        <v>8451302541</v>
      </c>
      <c r="U28" s="3" t="str">
        <f>"949851"</f>
        <v>949851</v>
      </c>
      <c r="V28" s="47">
        <v>45404</v>
      </c>
      <c r="W28" s="47">
        <v>45404</v>
      </c>
      <c r="X28" s="69">
        <f t="shared" si="0"/>
        <v>0</v>
      </c>
      <c r="Y28" s="48" t="str">
        <f>"MS9EM-00259GLP"</f>
        <v>MS9EM-00259GLP</v>
      </c>
      <c r="Z28" s="4" t="str">
        <f>"MS WIN SERVER STANDARD CORE SLNG LSA 16L"</f>
        <v>MS WIN SERVER STANDARD CORE SLNG LSA 16L</v>
      </c>
      <c r="AA28" s="4" t="str">
        <f>"WENDY KUM CHIOU SZE"</f>
        <v>WENDY KUM CHIOU SZE</v>
      </c>
      <c r="AB28" s="62">
        <v>3</v>
      </c>
      <c r="AC28" s="48" t="str">
        <f>"E-INVOICE (AP DIRECT)"</f>
        <v>E-INVOICE (AP DIRECT)</v>
      </c>
      <c r="AD28" s="62">
        <f>IFERROR(AE28/AB28,0)</f>
        <v>1594.22</v>
      </c>
      <c r="AE28" s="40">
        <v>4782.66</v>
      </c>
      <c r="AF28" s="40" t="str">
        <f>"-"</f>
        <v>-</v>
      </c>
      <c r="AG28" s="52">
        <v>4782.66</v>
      </c>
      <c r="AH28" s="65" t="s">
        <v>93</v>
      </c>
      <c r="AI28" s="52" t="str">
        <f>"TAY KOK CHUAN_x000D_ALEXANDRA HEALTH PTE. LTD. C/O KHOO TECK PUAT HOSPITAL 90 YISHUN CENTRAL SINGAPORE 768828_x000D_TAY KOK CHUAN_x000D_TEL: _x000D_FAX: _x000D_EMAIL: tay.kok.chuan@synapxe.sg"</f>
        <v>TAY KOK CHUAN_x000D_ALEXANDRA HEALTH PTE. LTD. C/O KHOO TECK PUAT HOSPITAL 90 YISHUN CENTRAL SINGAPORE 768828_x000D_TAY KOK CHUAN_x000D_TEL: _x000D_FAX: _x000D_EMAIL: tay.kok.chuan@synapxe.sg</v>
      </c>
      <c r="AJ28" s="63" t="s">
        <v>78</v>
      </c>
      <c r="AK28" s="5" t="s">
        <v>94</v>
      </c>
      <c r="AL28" s="4" t="str">
        <f>"MS9EM-00259GLP"</f>
        <v>MS9EM-00259GLP</v>
      </c>
      <c r="AM28" s="4" t="str">
        <f>"MS WIN SERVER STANDARD CORE SLNG LSA 16L"</f>
        <v>MS WIN SERVER STANDARD CORE SLNG LSA 16L</v>
      </c>
      <c r="AN28" s="73" t="s">
        <v>399</v>
      </c>
      <c r="AO28" s="4" t="s">
        <v>398</v>
      </c>
      <c r="AP28" s="21" t="s">
        <v>397</v>
      </c>
      <c r="AQ28" s="21" t="str">
        <f>"-"</f>
        <v>-</v>
      </c>
    </row>
    <row r="29" spans="1:48">
      <c r="A29" s="1" t="s">
        <v>184</v>
      </c>
      <c r="B29" s="1" t="str">
        <f>IF(K29="","Hide","Show")</f>
        <v>Show</v>
      </c>
      <c r="C29" s="4" t="s">
        <v>48</v>
      </c>
      <c r="E29" s="12" t="str">
        <f>"""UICACS"","""",""SQL="",""2=DOCNUM"",""33034924"",""14=CUSTREF"",""8451302541"",""14=U_CUSTREF"",""8451302541"",""15=DOCDATE"",""22/4/2024"",""15=TAXDATE"",""22/4/2024"",""14=CARDCODE"",""CA0213-SGD"",""14=CARDNAME"",""ALEXANDRA HEALTH PTE. LTD."",""14=ITEMCODE"",""MS7NQ-00300GLP"",""14=ITEMN"&amp;"AME"",""MS SQL SERVER STANDARD CORE SLNG LSA 2L"",""10=QUANTITY"",""2.000000"",""14=U_PONO"",""949851"",""15=U_PODATE"",""22/4/2024"",""10=U_TLINTCOS"",""0.000000"",""2=SLPCODE"",""132"",""14=SLPNAME"",""E0001-CS"",""14=MEMO"",""WENDY KUM CHIOU SZE"",""14=CONTACTNAME"",""E-INVOICE (AP DIR"&amp;"ECT)"",""10=LINETOTAL"",""11757.040000"",""14=U_ENR"","""",""14=U_MSENR"",""S7138270"",""14=U_MSPCN"",""9BA9F0ED"",""14=ADDRESS2"",""TAY KOK CHUAN_x000D_ALEXANDRA HEALTH PTE. LTD. C/O KHOO TECK PUAT HOSPITAL 90 YISHUN CENTRAL SINGAPORE 768828_x000D_TAY KOK CHUAN_x000D_TEL: _x000D_FAX: _x000D_EMAIL: tay.k"&amp;"ok.chuan@synapxe.sg"""</f>
        <v>"UICACS","","SQL=","2=DOCNUM","33034924","14=CUSTREF","8451302541","14=U_CUSTREF","8451302541","15=DOCDATE","22/4/2024","15=TAXDATE","22/4/2024","14=CARDCODE","CA0213-SGD","14=CARDNAME","ALEXANDRA HEALTH PTE. LTD.","14=ITEMCODE","MS7NQ-00300GLP","14=ITEMNAME","MS SQL SERVER STANDARD CORE SLNG LSA 2L","10=QUANTITY","2.000000","14=U_PONO","949851","15=U_PODATE","22/4/2024","10=U_TLINTCOS","0.000000","2=SLPCODE","132","14=SLPNAME","E0001-CS","14=MEMO","WENDY KUM CHIOU SZE","14=CONTACTNAME","E-INVOICE (AP DIRECT)","10=LINETOTAL","11757.040000","14=U_ENR","","14=U_MSENR","S7138270","14=U_MSPCN","9BA9F0ED","14=ADDRESS2","TAY KOK CHUAN_x000D_ALEXANDRA HEALTH PTE. LTD. C/O KHOO TECK PUAT HOSPITAL 90 YISHUN CENTRAL SINGAPORE 768828_x000D_TAY KOK CHUAN_x000D_TEL: _x000D_FAX: _x000D_EMAIL: tay.kok.chuan@synapxe.sg"</v>
      </c>
      <c r="K29" s="21">
        <f>MONTH(N29)</f>
        <v>4</v>
      </c>
      <c r="L29" s="21">
        <f>YEAR(N29)</f>
        <v>2024</v>
      </c>
      <c r="M29" s="21">
        <v>33034924</v>
      </c>
      <c r="N29" s="41">
        <v>45404</v>
      </c>
      <c r="O29" s="21" t="str">
        <f>"S7138270"</f>
        <v>S7138270</v>
      </c>
      <c r="P29" s="4" t="str">
        <f>"9BA9F0ED"</f>
        <v>9BA9F0ED</v>
      </c>
      <c r="Q29" s="4" t="s">
        <v>78</v>
      </c>
      <c r="R29" s="4" t="str">
        <f>"CA0213-SGD"</f>
        <v>CA0213-SGD</v>
      </c>
      <c r="S29" s="4" t="str">
        <f>"ALEXANDRA HEALTH PTE. LTD."</f>
        <v>ALEXANDRA HEALTH PTE. LTD.</v>
      </c>
      <c r="T29" s="3" t="str">
        <f>"8451302541"</f>
        <v>8451302541</v>
      </c>
      <c r="U29" s="3" t="str">
        <f>"949851"</f>
        <v>949851</v>
      </c>
      <c r="V29" s="47">
        <v>45404</v>
      </c>
      <c r="W29" s="47">
        <v>45404</v>
      </c>
      <c r="X29" s="69">
        <f t="shared" si="0"/>
        <v>0</v>
      </c>
      <c r="Y29" s="48" t="str">
        <f>"MS7NQ-00300GLP"</f>
        <v>MS7NQ-00300GLP</v>
      </c>
      <c r="Z29" s="4" t="str">
        <f>"MS SQL SERVER STANDARD CORE SLNG LSA 2L"</f>
        <v>MS SQL SERVER STANDARD CORE SLNG LSA 2L</v>
      </c>
      <c r="AA29" s="4" t="str">
        <f>"WENDY KUM CHIOU SZE"</f>
        <v>WENDY KUM CHIOU SZE</v>
      </c>
      <c r="AB29" s="62">
        <v>2</v>
      </c>
      <c r="AC29" s="48" t="str">
        <f>"E-INVOICE (AP DIRECT)"</f>
        <v>E-INVOICE (AP DIRECT)</v>
      </c>
      <c r="AD29" s="62">
        <f>IFERROR(AE29/AB29,0)</f>
        <v>5878.52</v>
      </c>
      <c r="AE29" s="40">
        <v>11757.04</v>
      </c>
      <c r="AF29" s="40" t="str">
        <f>"-"</f>
        <v>-</v>
      </c>
      <c r="AG29" s="52">
        <v>11757.04</v>
      </c>
      <c r="AH29" s="65" t="s">
        <v>93</v>
      </c>
      <c r="AI29" s="52" t="str">
        <f>"TAY KOK CHUAN_x000D_ALEXANDRA HEALTH PTE. LTD. C/O KHOO TECK PUAT HOSPITAL 90 YISHUN CENTRAL SINGAPORE 768828_x000D_TAY KOK CHUAN_x000D_TEL: _x000D_FAX: _x000D_EMAIL: tay.kok.chuan@synapxe.sg"</f>
        <v>TAY KOK CHUAN_x000D_ALEXANDRA HEALTH PTE. LTD. C/O KHOO TECK PUAT HOSPITAL 90 YISHUN CENTRAL SINGAPORE 768828_x000D_TAY KOK CHUAN_x000D_TEL: _x000D_FAX: _x000D_EMAIL: tay.kok.chuan@synapxe.sg</v>
      </c>
      <c r="AJ29" s="63" t="s">
        <v>78</v>
      </c>
      <c r="AK29" s="5" t="s">
        <v>94</v>
      </c>
      <c r="AL29" s="4" t="str">
        <f>"MS7NQ-00300GLP"</f>
        <v>MS7NQ-00300GLP</v>
      </c>
      <c r="AM29" s="4" t="str">
        <f>"MS SQL SERVER STANDARD CORE SLNG LSA 2L"</f>
        <v>MS SQL SERVER STANDARD CORE SLNG LSA 2L</v>
      </c>
      <c r="AN29" s="73" t="s">
        <v>399</v>
      </c>
      <c r="AO29" s="4" t="s">
        <v>398</v>
      </c>
      <c r="AP29" s="21" t="s">
        <v>397</v>
      </c>
      <c r="AQ29" s="21" t="str">
        <f>"-"</f>
        <v>-</v>
      </c>
    </row>
    <row r="30" spans="1:48">
      <c r="A30" s="1" t="s">
        <v>184</v>
      </c>
      <c r="B30" s="1" t="str">
        <f>IF(K30="","Hide","Show")</f>
        <v>Show</v>
      </c>
      <c r="C30" s="4" t="s">
        <v>48</v>
      </c>
      <c r="E30" s="12" t="str">
        <f>"""UICACS"","""",""SQL="",""2=DOCNUM"",""33034924"",""14=CUSTREF"",""8451302541"",""14=U_CUSTREF"",""8451302541"",""15=DOCDATE"",""22/4/2024"",""15=TAXDATE"",""22/4/2024"",""14=CARDCODE"",""CA0213-SGD"",""14=CARDNAME"",""ALEXANDRA HEALTH PTE. LTD."",""14=ITEMCODE"",""MS7NQ-00300GLP"",""14=ITEMN"&amp;"AME"",""MS SQL SERVER STANDARD CORE SLNG LSA 2L"",""10=QUANTITY"",""2.000000"",""14=U_PONO"",""949851"",""15=U_PODATE"",""22/4/2024"",""10=U_TLINTCOS"",""0.000000"",""2=SLPCODE"",""132"",""14=SLPNAME"",""E0001-CS"",""14=MEMO"",""WENDY KUM CHIOU SZE"",""14=CONTACTNAME"",""E-INVOICE (AP DIR"&amp;"ECT)"",""10=LINETOTAL"",""11757.040000"",""14=U_ENR"","""",""14=U_MSENR"",""S7138270"",""14=U_MSPCN"",""9BA9F0ED"",""14=ADDRESS2"",""TAY KOK CHUAN_x000D_ALEXANDRA HEALTH PTE. LTD. C/O KHOO TECK PUAT HOSPITAL 90 YISHUN CENTRAL SINGAPORE 768828_x000D_TAY KOK CHUAN_x000D_TEL: _x000D_FAX: _x000D_EMAIL: tay.k"&amp;"ok.chuan@synapxe.sg"""</f>
        <v>"UICACS","","SQL=","2=DOCNUM","33034924","14=CUSTREF","8451302541","14=U_CUSTREF","8451302541","15=DOCDATE","22/4/2024","15=TAXDATE","22/4/2024","14=CARDCODE","CA0213-SGD","14=CARDNAME","ALEXANDRA HEALTH PTE. LTD.","14=ITEMCODE","MS7NQ-00300GLP","14=ITEMNAME","MS SQL SERVER STANDARD CORE SLNG LSA 2L","10=QUANTITY","2.000000","14=U_PONO","949851","15=U_PODATE","22/4/2024","10=U_TLINTCOS","0.000000","2=SLPCODE","132","14=SLPNAME","E0001-CS","14=MEMO","WENDY KUM CHIOU SZE","14=CONTACTNAME","E-INVOICE (AP DIRECT)","10=LINETOTAL","11757.040000","14=U_ENR","","14=U_MSENR","S7138270","14=U_MSPCN","9BA9F0ED","14=ADDRESS2","TAY KOK CHUAN_x000D_ALEXANDRA HEALTH PTE. LTD. C/O KHOO TECK PUAT HOSPITAL 90 YISHUN CENTRAL SINGAPORE 768828_x000D_TAY KOK CHUAN_x000D_TEL: _x000D_FAX: _x000D_EMAIL: tay.kok.chuan@synapxe.sg"</v>
      </c>
      <c r="K30" s="21">
        <f>MONTH(N30)</f>
        <v>4</v>
      </c>
      <c r="L30" s="21">
        <f>YEAR(N30)</f>
        <v>2024</v>
      </c>
      <c r="M30" s="21">
        <v>33034924</v>
      </c>
      <c r="N30" s="41">
        <v>45404</v>
      </c>
      <c r="O30" s="21" t="str">
        <f>"S7138270"</f>
        <v>S7138270</v>
      </c>
      <c r="P30" s="4" t="str">
        <f>"9BA9F0ED"</f>
        <v>9BA9F0ED</v>
      </c>
      <c r="Q30" s="4" t="s">
        <v>78</v>
      </c>
      <c r="R30" s="4" t="str">
        <f>"CA0213-SGD"</f>
        <v>CA0213-SGD</v>
      </c>
      <c r="S30" s="4" t="str">
        <f>"ALEXANDRA HEALTH PTE. LTD."</f>
        <v>ALEXANDRA HEALTH PTE. LTD.</v>
      </c>
      <c r="T30" s="3" t="str">
        <f>"8451302541"</f>
        <v>8451302541</v>
      </c>
      <c r="U30" s="3" t="str">
        <f>"949851"</f>
        <v>949851</v>
      </c>
      <c r="V30" s="47">
        <v>45404</v>
      </c>
      <c r="W30" s="47">
        <v>45404</v>
      </c>
      <c r="X30" s="69">
        <f t="shared" si="0"/>
        <v>0</v>
      </c>
      <c r="Y30" s="48" t="str">
        <f>"MS7NQ-00300GLP"</f>
        <v>MS7NQ-00300GLP</v>
      </c>
      <c r="Z30" s="4" t="str">
        <f>"MS SQL SERVER STANDARD CORE SLNG LSA 2L"</f>
        <v>MS SQL SERVER STANDARD CORE SLNG LSA 2L</v>
      </c>
      <c r="AA30" s="4" t="str">
        <f>"WENDY KUM CHIOU SZE"</f>
        <v>WENDY KUM CHIOU SZE</v>
      </c>
      <c r="AB30" s="62">
        <v>2</v>
      </c>
      <c r="AC30" s="48" t="str">
        <f>"E-INVOICE (AP DIRECT)"</f>
        <v>E-INVOICE (AP DIRECT)</v>
      </c>
      <c r="AD30" s="62">
        <f>IFERROR(AE30/AB30,0)</f>
        <v>5878.52</v>
      </c>
      <c r="AE30" s="40">
        <v>11757.04</v>
      </c>
      <c r="AF30" s="40" t="str">
        <f>"-"</f>
        <v>-</v>
      </c>
      <c r="AG30" s="52">
        <v>11757.04</v>
      </c>
      <c r="AH30" s="65" t="s">
        <v>93</v>
      </c>
      <c r="AI30" s="52" t="str">
        <f>"TAY KOK CHUAN_x000D_ALEXANDRA HEALTH PTE. LTD. C/O KHOO TECK PUAT HOSPITAL 90 YISHUN CENTRAL SINGAPORE 768828_x000D_TAY KOK CHUAN_x000D_TEL: _x000D_FAX: _x000D_EMAIL: tay.kok.chuan@synapxe.sg"</f>
        <v>TAY KOK CHUAN_x000D_ALEXANDRA HEALTH PTE. LTD. C/O KHOO TECK PUAT HOSPITAL 90 YISHUN CENTRAL SINGAPORE 768828_x000D_TAY KOK CHUAN_x000D_TEL: _x000D_FAX: _x000D_EMAIL: tay.kok.chuan@synapxe.sg</v>
      </c>
      <c r="AJ30" s="63" t="s">
        <v>78</v>
      </c>
      <c r="AK30" s="5" t="s">
        <v>94</v>
      </c>
      <c r="AL30" s="4" t="str">
        <f>"MS7NQ-00300GLP"</f>
        <v>MS7NQ-00300GLP</v>
      </c>
      <c r="AM30" s="4" t="str">
        <f>"MS SQL SERVER STANDARD CORE SLNG LSA 2L"</f>
        <v>MS SQL SERVER STANDARD CORE SLNG LSA 2L</v>
      </c>
      <c r="AN30" s="73" t="s">
        <v>399</v>
      </c>
      <c r="AO30" s="4" t="s">
        <v>398</v>
      </c>
      <c r="AP30" s="21" t="s">
        <v>397</v>
      </c>
      <c r="AQ30" s="21" t="str">
        <f>"-"</f>
        <v>-</v>
      </c>
    </row>
    <row r="31" spans="1:48">
      <c r="AU31" s="15"/>
    </row>
    <row r="32" spans="1:48">
      <c r="AV32" s="15"/>
    </row>
    <row r="33" spans="49:54">
      <c r="AW33" s="15"/>
    </row>
    <row r="34" spans="49:54">
      <c r="AX34" s="15"/>
    </row>
    <row r="35" spans="49:54">
      <c r="AY35" s="15"/>
    </row>
    <row r="36" spans="49:54">
      <c r="AZ36" s="15"/>
    </row>
    <row r="37" spans="49:54">
      <c r="BA37" s="15"/>
    </row>
    <row r="38" spans="49:54">
      <c r="BB38" s="15"/>
    </row>
  </sheetData>
  <sortState xmlns:xlrd2="http://schemas.microsoft.com/office/spreadsheetml/2017/richdata2" ref="A24:BB30">
    <sortCondition ref="M24:M30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4" t="s">
        <v>95</v>
      </c>
      <c r="C6" s="64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7" t="s">
        <v>107</v>
      </c>
      <c r="B1" s="67" t="s">
        <v>1</v>
      </c>
      <c r="C1" s="67" t="s">
        <v>2</v>
      </c>
      <c r="D1" s="67" t="s">
        <v>3</v>
      </c>
    </row>
    <row r="2" spans="1:5">
      <c r="B2" s="67" t="s">
        <v>19</v>
      </c>
      <c r="C2" s="67" t="s">
        <v>4</v>
      </c>
    </row>
    <row r="3" spans="1:5">
      <c r="A3" s="67" t="s">
        <v>0</v>
      </c>
      <c r="B3" s="67" t="s">
        <v>5</v>
      </c>
      <c r="C3" s="67" t="s">
        <v>384</v>
      </c>
    </row>
    <row r="4" spans="1:5">
      <c r="A4" s="67" t="s">
        <v>0</v>
      </c>
      <c r="B4" s="67" t="s">
        <v>6</v>
      </c>
      <c r="C4" s="67" t="s">
        <v>385</v>
      </c>
    </row>
    <row r="5" spans="1:5">
      <c r="A5" s="67" t="s">
        <v>0</v>
      </c>
      <c r="B5" s="67" t="s">
        <v>26</v>
      </c>
      <c r="C5" s="67" t="s">
        <v>97</v>
      </c>
      <c r="D5" s="67" t="s">
        <v>98</v>
      </c>
      <c r="E5" s="67" t="s">
        <v>45</v>
      </c>
    </row>
    <row r="8" spans="1:5">
      <c r="A8" s="67" t="s">
        <v>8</v>
      </c>
      <c r="C8" s="67" t="s">
        <v>99</v>
      </c>
    </row>
    <row r="9" spans="1:5">
      <c r="A9" s="67" t="s">
        <v>9</v>
      </c>
      <c r="C9" s="67" t="s">
        <v>100</v>
      </c>
    </row>
    <row r="10" spans="1:5">
      <c r="B10" s="67" t="s">
        <v>42</v>
      </c>
      <c r="C10" s="67" t="s">
        <v>101</v>
      </c>
    </row>
    <row r="11" spans="1:5">
      <c r="B11" s="67" t="s">
        <v>39</v>
      </c>
      <c r="C11" s="67" t="s">
        <v>101</v>
      </c>
    </row>
    <row r="12" spans="1:5">
      <c r="B12" s="67" t="s">
        <v>43</v>
      </c>
      <c r="C12" s="67" t="s">
        <v>102</v>
      </c>
    </row>
    <row r="13" spans="1:5">
      <c r="B13" s="67" t="s">
        <v>44</v>
      </c>
      <c r="C13" s="67" t="s">
        <v>103</v>
      </c>
      <c r="D13" s="67" t="s">
        <v>104</v>
      </c>
    </row>
    <row r="14" spans="1:5">
      <c r="D14" s="67" t="s">
        <v>105</v>
      </c>
    </row>
    <row r="15" spans="1:5">
      <c r="D15" s="67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7" t="s">
        <v>107</v>
      </c>
      <c r="B1" s="67" t="s">
        <v>1</v>
      </c>
      <c r="C1" s="67" t="s">
        <v>2</v>
      </c>
      <c r="D1" s="67" t="s">
        <v>3</v>
      </c>
    </row>
    <row r="2" spans="1:5">
      <c r="B2" s="67" t="s">
        <v>19</v>
      </c>
      <c r="C2" s="67" t="s">
        <v>4</v>
      </c>
    </row>
    <row r="3" spans="1:5">
      <c r="A3" s="67" t="s">
        <v>0</v>
      </c>
      <c r="B3" s="67" t="s">
        <v>5</v>
      </c>
      <c r="C3" s="67" t="s">
        <v>384</v>
      </c>
    </row>
    <row r="4" spans="1:5">
      <c r="A4" s="67" t="s">
        <v>0</v>
      </c>
      <c r="B4" s="67" t="s">
        <v>6</v>
      </c>
      <c r="C4" s="67" t="s">
        <v>385</v>
      </c>
    </row>
    <row r="5" spans="1:5">
      <c r="A5" s="67" t="s">
        <v>0</v>
      </c>
      <c r="B5" s="67" t="s">
        <v>26</v>
      </c>
      <c r="C5" s="67" t="s">
        <v>97</v>
      </c>
      <c r="D5" s="67" t="s">
        <v>98</v>
      </c>
      <c r="E5" s="67" t="s">
        <v>45</v>
      </c>
    </row>
    <row r="8" spans="1:5">
      <c r="A8" s="67" t="s">
        <v>8</v>
      </c>
      <c r="C8" s="67" t="s">
        <v>99</v>
      </c>
    </row>
    <row r="9" spans="1:5">
      <c r="A9" s="67" t="s">
        <v>9</v>
      </c>
      <c r="C9" s="67" t="s">
        <v>100</v>
      </c>
    </row>
    <row r="10" spans="1:5">
      <c r="B10" s="67" t="s">
        <v>42</v>
      </c>
      <c r="C10" s="67" t="s">
        <v>101</v>
      </c>
    </row>
    <row r="11" spans="1:5">
      <c r="B11" s="67" t="s">
        <v>39</v>
      </c>
      <c r="C11" s="67" t="s">
        <v>101</v>
      </c>
    </row>
    <row r="12" spans="1:5">
      <c r="B12" s="67" t="s">
        <v>43</v>
      </c>
      <c r="C12" s="67" t="s">
        <v>102</v>
      </c>
    </row>
    <row r="13" spans="1:5">
      <c r="B13" s="67" t="s">
        <v>44</v>
      </c>
      <c r="C13" s="67" t="s">
        <v>103</v>
      </c>
      <c r="D13" s="67" t="s">
        <v>104</v>
      </c>
    </row>
    <row r="14" spans="1:5">
      <c r="D14" s="67" t="s">
        <v>105</v>
      </c>
    </row>
    <row r="15" spans="1:5">
      <c r="D15" s="67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7" t="s">
        <v>183</v>
      </c>
      <c r="B1" s="67" t="s">
        <v>46</v>
      </c>
      <c r="C1" s="67" t="s">
        <v>7</v>
      </c>
      <c r="D1" s="67" t="s">
        <v>7</v>
      </c>
      <c r="E1" s="67" t="s">
        <v>7</v>
      </c>
      <c r="F1" s="67" t="s">
        <v>7</v>
      </c>
      <c r="G1" s="67" t="s">
        <v>7</v>
      </c>
      <c r="H1" s="67" t="s">
        <v>7</v>
      </c>
      <c r="I1" s="67" t="s">
        <v>7</v>
      </c>
      <c r="J1" s="67" t="s">
        <v>51</v>
      </c>
      <c r="K1" s="67" t="s">
        <v>18</v>
      </c>
      <c r="L1" s="67" t="s">
        <v>18</v>
      </c>
      <c r="O1" s="67" t="s">
        <v>18</v>
      </c>
      <c r="Q1" s="67" t="s">
        <v>18</v>
      </c>
      <c r="R1" s="67" t="s">
        <v>18</v>
      </c>
      <c r="S1" s="67" t="s">
        <v>18</v>
      </c>
      <c r="T1" s="67" t="s">
        <v>18</v>
      </c>
      <c r="V1" s="67" t="s">
        <v>18</v>
      </c>
      <c r="Y1" s="67" t="s">
        <v>7</v>
      </c>
      <c r="Z1" s="67" t="s">
        <v>7</v>
      </c>
      <c r="AA1" s="67" t="s">
        <v>18</v>
      </c>
      <c r="AB1" s="67" t="s">
        <v>18</v>
      </c>
      <c r="AC1" s="67" t="s">
        <v>18</v>
      </c>
      <c r="AJ1" s="67" t="s">
        <v>18</v>
      </c>
      <c r="AK1" s="67" t="s">
        <v>18</v>
      </c>
      <c r="AR1" s="67" t="s">
        <v>7</v>
      </c>
      <c r="AS1" s="67" t="s">
        <v>7</v>
      </c>
      <c r="AT1" s="67" t="s">
        <v>7</v>
      </c>
    </row>
    <row r="2" spans="1:46">
      <c r="A2" s="67" t="s">
        <v>7</v>
      </c>
      <c r="D2" s="67" t="s">
        <v>19</v>
      </c>
      <c r="E2" s="67" t="s">
        <v>108</v>
      </c>
    </row>
    <row r="3" spans="1:46">
      <c r="A3" s="67" t="s">
        <v>7</v>
      </c>
      <c r="D3" s="67" t="s">
        <v>22</v>
      </c>
      <c r="E3" s="67" t="s">
        <v>20</v>
      </c>
      <c r="F3" s="67" t="s">
        <v>21</v>
      </c>
      <c r="G3" s="67" t="s">
        <v>23</v>
      </c>
      <c r="H3" s="67" t="s">
        <v>47</v>
      </c>
      <c r="I3" s="67" t="s">
        <v>24</v>
      </c>
    </row>
    <row r="4" spans="1:46">
      <c r="A4" s="67" t="s">
        <v>7</v>
      </c>
      <c r="C4" s="67" t="s">
        <v>11</v>
      </c>
      <c r="D4" s="67" t="s">
        <v>109</v>
      </c>
      <c r="E4" s="67" t="s">
        <v>110</v>
      </c>
      <c r="F4" s="67" t="s">
        <v>96</v>
      </c>
      <c r="G4" s="67" t="s">
        <v>25</v>
      </c>
      <c r="H4" s="67" t="s">
        <v>111</v>
      </c>
    </row>
    <row r="5" spans="1:46">
      <c r="A5" s="67" t="s">
        <v>7</v>
      </c>
      <c r="C5" s="67" t="s">
        <v>10</v>
      </c>
      <c r="D5" s="67" t="s">
        <v>112</v>
      </c>
      <c r="E5" s="67" t="s">
        <v>113</v>
      </c>
      <c r="F5" s="67" t="s">
        <v>96</v>
      </c>
      <c r="G5" s="67" t="s">
        <v>25</v>
      </c>
      <c r="H5" s="67" t="s">
        <v>111</v>
      </c>
      <c r="I5" s="67" t="s">
        <v>114</v>
      </c>
    </row>
    <row r="6" spans="1:46">
      <c r="A6" s="67" t="s">
        <v>7</v>
      </c>
      <c r="C6" s="67" t="s">
        <v>41</v>
      </c>
      <c r="D6" s="67" t="s">
        <v>115</v>
      </c>
      <c r="E6" s="67" t="s">
        <v>116</v>
      </c>
      <c r="F6" s="67" t="s">
        <v>96</v>
      </c>
      <c r="G6" s="67" t="s">
        <v>25</v>
      </c>
      <c r="H6" s="67" t="s">
        <v>111</v>
      </c>
      <c r="I6" s="67" t="s">
        <v>117</v>
      </c>
    </row>
    <row r="7" spans="1:46">
      <c r="A7" s="67" t="s">
        <v>7</v>
      </c>
    </row>
    <row r="8" spans="1:46">
      <c r="A8" s="67" t="s">
        <v>7</v>
      </c>
    </row>
    <row r="9" spans="1:46">
      <c r="A9" s="67" t="s">
        <v>7</v>
      </c>
    </row>
    <row r="10" spans="1:46">
      <c r="A10" s="67" t="s">
        <v>7</v>
      </c>
    </row>
    <row r="11" spans="1:46">
      <c r="A11" s="67" t="s">
        <v>7</v>
      </c>
      <c r="C11" s="67" t="s">
        <v>27</v>
      </c>
      <c r="E11" s="67" t="s">
        <v>118</v>
      </c>
    </row>
    <row r="12" spans="1:46">
      <c r="A12" s="67" t="s">
        <v>7</v>
      </c>
      <c r="C12" s="67" t="s">
        <v>28</v>
      </c>
      <c r="E12" s="67" t="s">
        <v>119</v>
      </c>
    </row>
    <row r="13" spans="1:46">
      <c r="A13" s="67" t="s">
        <v>7</v>
      </c>
      <c r="C13" s="67" t="s">
        <v>42</v>
      </c>
      <c r="E13" s="67" t="s">
        <v>120</v>
      </c>
    </row>
    <row r="14" spans="1:46">
      <c r="A14" s="67" t="s">
        <v>7</v>
      </c>
      <c r="C14" s="67" t="s">
        <v>39</v>
      </c>
      <c r="E14" s="67" t="s">
        <v>121</v>
      </c>
    </row>
    <row r="15" spans="1:46">
      <c r="A15" s="67" t="s">
        <v>7</v>
      </c>
      <c r="C15" s="67" t="s">
        <v>43</v>
      </c>
      <c r="E15" s="67" t="s">
        <v>122</v>
      </c>
    </row>
    <row r="16" spans="1:46">
      <c r="A16" s="67" t="s">
        <v>7</v>
      </c>
      <c r="C16" s="67" t="s">
        <v>44</v>
      </c>
      <c r="E16" s="67" t="s">
        <v>123</v>
      </c>
    </row>
    <row r="17" spans="1:43">
      <c r="A17" s="67" t="s">
        <v>7</v>
      </c>
    </row>
    <row r="18" spans="1:43">
      <c r="A18" s="67" t="s">
        <v>7</v>
      </c>
    </row>
    <row r="21" spans="1:43">
      <c r="K21" s="67" t="s">
        <v>53</v>
      </c>
    </row>
    <row r="23" spans="1:43">
      <c r="E23" s="67" t="s">
        <v>29</v>
      </c>
      <c r="K23" s="67" t="s">
        <v>75</v>
      </c>
      <c r="L23" s="67" t="s">
        <v>76</v>
      </c>
      <c r="M23" s="67" t="s">
        <v>14</v>
      </c>
      <c r="N23" s="67" t="s">
        <v>16</v>
      </c>
      <c r="O23" s="67" t="s">
        <v>30</v>
      </c>
      <c r="P23" s="67" t="s">
        <v>33</v>
      </c>
      <c r="Q23" s="67" t="s">
        <v>77</v>
      </c>
      <c r="R23" s="67" t="s">
        <v>31</v>
      </c>
      <c r="S23" s="67" t="s">
        <v>38</v>
      </c>
      <c r="T23" s="67" t="s">
        <v>34</v>
      </c>
      <c r="U23" s="67" t="s">
        <v>17</v>
      </c>
      <c r="V23" s="67" t="s">
        <v>17</v>
      </c>
      <c r="W23" s="67" t="s">
        <v>79</v>
      </c>
      <c r="X23" s="67" t="s">
        <v>80</v>
      </c>
      <c r="Y23" s="67" t="s">
        <v>36</v>
      </c>
      <c r="Z23" s="67" t="s">
        <v>12</v>
      </c>
      <c r="AA23" s="67" t="s">
        <v>32</v>
      </c>
      <c r="AB23" s="67" t="s">
        <v>13</v>
      </c>
      <c r="AC23" s="67" t="s">
        <v>37</v>
      </c>
      <c r="AD23" s="67" t="s">
        <v>56</v>
      </c>
      <c r="AE23" s="67" t="s">
        <v>57</v>
      </c>
      <c r="AF23" s="67" t="s">
        <v>81</v>
      </c>
      <c r="AG23" s="67" t="s">
        <v>82</v>
      </c>
      <c r="AH23" s="67" t="s">
        <v>83</v>
      </c>
      <c r="AI23" s="67" t="s">
        <v>84</v>
      </c>
      <c r="AJ23" s="67" t="s">
        <v>85</v>
      </c>
      <c r="AK23" s="67" t="s">
        <v>86</v>
      </c>
      <c r="AL23" s="67" t="s">
        <v>87</v>
      </c>
      <c r="AM23" s="67" t="s">
        <v>88</v>
      </c>
      <c r="AN23" s="67" t="s">
        <v>89</v>
      </c>
      <c r="AO23" s="67" t="s">
        <v>90</v>
      </c>
      <c r="AP23" s="67" t="s">
        <v>91</v>
      </c>
      <c r="AQ23" s="67" t="s">
        <v>92</v>
      </c>
    </row>
    <row r="24" spans="1:43">
      <c r="B24" s="67" t="s">
        <v>124</v>
      </c>
      <c r="C24" s="67" t="s">
        <v>48</v>
      </c>
      <c r="E24" s="67" t="s">
        <v>125</v>
      </c>
      <c r="K24" s="67" t="s">
        <v>126</v>
      </c>
      <c r="L24" s="67" t="s">
        <v>127</v>
      </c>
      <c r="M24" s="67" t="s">
        <v>128</v>
      </c>
      <c r="N24" s="67" t="s">
        <v>129</v>
      </c>
      <c r="O24" s="67" t="s">
        <v>130</v>
      </c>
      <c r="P24" s="67" t="s">
        <v>131</v>
      </c>
      <c r="Q24" s="67" t="s">
        <v>78</v>
      </c>
      <c r="R24" s="67" t="s">
        <v>132</v>
      </c>
      <c r="S24" s="67" t="s">
        <v>133</v>
      </c>
      <c r="T24" s="67" t="s">
        <v>134</v>
      </c>
      <c r="U24" s="67" t="s">
        <v>358</v>
      </c>
      <c r="V24" s="67" t="s">
        <v>135</v>
      </c>
      <c r="W24" s="67" t="s">
        <v>136</v>
      </c>
      <c r="X24" s="67" t="s">
        <v>359</v>
      </c>
      <c r="Y24" s="67" t="s">
        <v>137</v>
      </c>
      <c r="Z24" s="67" t="s">
        <v>138</v>
      </c>
      <c r="AA24" s="67" t="s">
        <v>139</v>
      </c>
      <c r="AB24" s="67" t="s">
        <v>140</v>
      </c>
      <c r="AC24" s="67" t="s">
        <v>141</v>
      </c>
      <c r="AD24" s="67" t="s">
        <v>360</v>
      </c>
      <c r="AE24" s="67" t="s">
        <v>142</v>
      </c>
      <c r="AF24" s="67" t="s">
        <v>143</v>
      </c>
      <c r="AG24" s="67" t="s">
        <v>142</v>
      </c>
      <c r="AH24" s="67" t="s">
        <v>93</v>
      </c>
      <c r="AI24" s="67" t="s">
        <v>144</v>
      </c>
      <c r="AJ24" s="67" t="s">
        <v>78</v>
      </c>
      <c r="AK24" s="67" t="s">
        <v>94</v>
      </c>
      <c r="AL24" s="67" t="s">
        <v>137</v>
      </c>
      <c r="AM24" s="67" t="s">
        <v>138</v>
      </c>
      <c r="AN24" s="67" t="s">
        <v>145</v>
      </c>
      <c r="AO24" s="67" t="s">
        <v>146</v>
      </c>
      <c r="AP24" s="67" t="s">
        <v>147</v>
      </c>
      <c r="AQ24" s="67" t="s">
        <v>148</v>
      </c>
    </row>
    <row r="25" spans="1:43">
      <c r="B25" s="67" t="s">
        <v>149</v>
      </c>
      <c r="C25" s="67" t="s">
        <v>49</v>
      </c>
      <c r="E25" s="67" t="s">
        <v>150</v>
      </c>
      <c r="K25" s="67" t="s">
        <v>151</v>
      </c>
      <c r="L25" s="67" t="s">
        <v>152</v>
      </c>
      <c r="O25" s="67" t="s">
        <v>153</v>
      </c>
      <c r="Q25" s="67" t="s">
        <v>154</v>
      </c>
      <c r="R25" s="67" t="s">
        <v>155</v>
      </c>
      <c r="S25" s="67" t="s">
        <v>156</v>
      </c>
      <c r="T25" s="67" t="s">
        <v>157</v>
      </c>
      <c r="V25" s="67" t="s">
        <v>78</v>
      </c>
      <c r="Y25" s="67" t="s">
        <v>156</v>
      </c>
      <c r="Z25" s="67" t="s">
        <v>158</v>
      </c>
      <c r="AA25" s="67" t="s">
        <v>159</v>
      </c>
      <c r="AB25" s="67" t="s">
        <v>160</v>
      </c>
      <c r="AC25" s="67" t="s">
        <v>161</v>
      </c>
      <c r="AD25" s="67" t="s">
        <v>361</v>
      </c>
      <c r="AE25" s="67" t="s">
        <v>162</v>
      </c>
      <c r="AI25" s="67" t="s">
        <v>163</v>
      </c>
      <c r="AJ25" s="67" t="s">
        <v>164</v>
      </c>
      <c r="AK25" s="67" t="s">
        <v>165</v>
      </c>
    </row>
    <row r="26" spans="1:43">
      <c r="B26" s="67" t="s">
        <v>166</v>
      </c>
      <c r="C26" s="67" t="s">
        <v>50</v>
      </c>
      <c r="E26" s="67" t="s">
        <v>167</v>
      </c>
      <c r="K26" s="67" t="s">
        <v>168</v>
      </c>
      <c r="L26" s="67" t="s">
        <v>169</v>
      </c>
      <c r="O26" s="67" t="s">
        <v>170</v>
      </c>
      <c r="Q26" s="67" t="s">
        <v>171</v>
      </c>
      <c r="R26" s="67" t="s">
        <v>172</v>
      </c>
      <c r="S26" s="67" t="s">
        <v>173</v>
      </c>
      <c r="T26" s="67" t="s">
        <v>174</v>
      </c>
      <c r="V26" s="67" t="s">
        <v>78</v>
      </c>
      <c r="Y26" s="67" t="s">
        <v>173</v>
      </c>
      <c r="Z26" s="67" t="s">
        <v>175</v>
      </c>
      <c r="AA26" s="67" t="s">
        <v>176</v>
      </c>
      <c r="AB26" s="67" t="s">
        <v>177</v>
      </c>
      <c r="AC26" s="67" t="s">
        <v>178</v>
      </c>
      <c r="AD26" s="67" t="s">
        <v>362</v>
      </c>
      <c r="AE26" s="67" t="s">
        <v>179</v>
      </c>
      <c r="AJ26" s="67" t="s">
        <v>180</v>
      </c>
      <c r="AK26" s="67" t="s">
        <v>181</v>
      </c>
    </row>
    <row r="28" spans="1:43">
      <c r="AD28" s="67" t="s">
        <v>182</v>
      </c>
      <c r="AE28" s="67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7" t="s">
        <v>183</v>
      </c>
      <c r="B1" s="67" t="s">
        <v>46</v>
      </c>
      <c r="C1" s="67" t="s">
        <v>7</v>
      </c>
      <c r="D1" s="67" t="s">
        <v>7</v>
      </c>
      <c r="E1" s="67" t="s">
        <v>7</v>
      </c>
      <c r="F1" s="67" t="s">
        <v>7</v>
      </c>
      <c r="G1" s="67" t="s">
        <v>7</v>
      </c>
      <c r="H1" s="67" t="s">
        <v>7</v>
      </c>
      <c r="I1" s="67" t="s">
        <v>7</v>
      </c>
      <c r="J1" s="67" t="s">
        <v>51</v>
      </c>
      <c r="K1" s="67" t="s">
        <v>18</v>
      </c>
      <c r="L1" s="67" t="s">
        <v>18</v>
      </c>
      <c r="O1" s="67" t="s">
        <v>18</v>
      </c>
      <c r="Q1" s="67" t="s">
        <v>18</v>
      </c>
      <c r="R1" s="67" t="s">
        <v>18</v>
      </c>
      <c r="S1" s="67" t="s">
        <v>18</v>
      </c>
      <c r="T1" s="67" t="s">
        <v>18</v>
      </c>
      <c r="V1" s="67" t="s">
        <v>18</v>
      </c>
      <c r="Y1" s="67" t="s">
        <v>7</v>
      </c>
      <c r="Z1" s="67" t="s">
        <v>7</v>
      </c>
      <c r="AA1" s="67" t="s">
        <v>18</v>
      </c>
      <c r="AB1" s="67" t="s">
        <v>18</v>
      </c>
      <c r="AC1" s="67" t="s">
        <v>18</v>
      </c>
      <c r="AJ1" s="67" t="s">
        <v>18</v>
      </c>
      <c r="AK1" s="67" t="s">
        <v>18</v>
      </c>
      <c r="AR1" s="67" t="s">
        <v>7</v>
      </c>
      <c r="AS1" s="67" t="s">
        <v>7</v>
      </c>
      <c r="AT1" s="67" t="s">
        <v>7</v>
      </c>
    </row>
    <row r="2" spans="1:46">
      <c r="A2" s="67" t="s">
        <v>7</v>
      </c>
      <c r="D2" s="67" t="s">
        <v>19</v>
      </c>
      <c r="E2" s="67" t="s">
        <v>108</v>
      </c>
    </row>
    <row r="3" spans="1:46">
      <c r="A3" s="67" t="s">
        <v>7</v>
      </c>
      <c r="D3" s="67" t="s">
        <v>22</v>
      </c>
      <c r="E3" s="67" t="s">
        <v>20</v>
      </c>
      <c r="F3" s="67" t="s">
        <v>21</v>
      </c>
      <c r="G3" s="67" t="s">
        <v>23</v>
      </c>
      <c r="H3" s="67" t="s">
        <v>47</v>
      </c>
      <c r="I3" s="67" t="s">
        <v>24</v>
      </c>
    </row>
    <row r="4" spans="1:46">
      <c r="A4" s="67" t="s">
        <v>7</v>
      </c>
      <c r="C4" s="67" t="s">
        <v>11</v>
      </c>
      <c r="D4" s="67" t="s">
        <v>109</v>
      </c>
      <c r="E4" s="67" t="s">
        <v>110</v>
      </c>
      <c r="F4" s="67" t="s">
        <v>96</v>
      </c>
      <c r="G4" s="67" t="s">
        <v>25</v>
      </c>
      <c r="H4" s="67" t="s">
        <v>111</v>
      </c>
    </row>
    <row r="5" spans="1:46">
      <c r="A5" s="67" t="s">
        <v>7</v>
      </c>
      <c r="C5" s="67" t="s">
        <v>10</v>
      </c>
      <c r="D5" s="67" t="s">
        <v>112</v>
      </c>
      <c r="E5" s="67" t="s">
        <v>113</v>
      </c>
      <c r="F5" s="67" t="s">
        <v>96</v>
      </c>
      <c r="G5" s="67" t="s">
        <v>25</v>
      </c>
      <c r="H5" s="67" t="s">
        <v>111</v>
      </c>
      <c r="I5" s="67" t="s">
        <v>114</v>
      </c>
    </row>
    <row r="6" spans="1:46">
      <c r="A6" s="67" t="s">
        <v>7</v>
      </c>
      <c r="C6" s="67" t="s">
        <v>41</v>
      </c>
      <c r="D6" s="67" t="s">
        <v>115</v>
      </c>
      <c r="E6" s="67" t="s">
        <v>116</v>
      </c>
      <c r="F6" s="67" t="s">
        <v>96</v>
      </c>
      <c r="G6" s="67" t="s">
        <v>25</v>
      </c>
      <c r="H6" s="67" t="s">
        <v>111</v>
      </c>
      <c r="I6" s="67" t="s">
        <v>117</v>
      </c>
    </row>
    <row r="7" spans="1:46">
      <c r="A7" s="67" t="s">
        <v>7</v>
      </c>
    </row>
    <row r="8" spans="1:46">
      <c r="A8" s="67" t="s">
        <v>7</v>
      </c>
    </row>
    <row r="9" spans="1:46">
      <c r="A9" s="67" t="s">
        <v>7</v>
      </c>
    </row>
    <row r="10" spans="1:46">
      <c r="A10" s="67" t="s">
        <v>7</v>
      </c>
    </row>
    <row r="11" spans="1:46">
      <c r="A11" s="67" t="s">
        <v>7</v>
      </c>
      <c r="C11" s="67" t="s">
        <v>27</v>
      </c>
      <c r="E11" s="67" t="s">
        <v>118</v>
      </c>
    </row>
    <row r="12" spans="1:46">
      <c r="A12" s="67" t="s">
        <v>7</v>
      </c>
      <c r="C12" s="67" t="s">
        <v>28</v>
      </c>
      <c r="E12" s="67" t="s">
        <v>119</v>
      </c>
    </row>
    <row r="13" spans="1:46">
      <c r="A13" s="67" t="s">
        <v>7</v>
      </c>
      <c r="C13" s="67" t="s">
        <v>42</v>
      </c>
      <c r="E13" s="67" t="s">
        <v>120</v>
      </c>
    </row>
    <row r="14" spans="1:46">
      <c r="A14" s="67" t="s">
        <v>7</v>
      </c>
      <c r="C14" s="67" t="s">
        <v>39</v>
      </c>
      <c r="E14" s="67" t="s">
        <v>121</v>
      </c>
    </row>
    <row r="15" spans="1:46">
      <c r="A15" s="67" t="s">
        <v>7</v>
      </c>
      <c r="C15" s="67" t="s">
        <v>43</v>
      </c>
      <c r="E15" s="67" t="s">
        <v>122</v>
      </c>
    </row>
    <row r="16" spans="1:46">
      <c r="A16" s="67" t="s">
        <v>7</v>
      </c>
      <c r="C16" s="67" t="s">
        <v>44</v>
      </c>
      <c r="E16" s="67" t="s">
        <v>123</v>
      </c>
    </row>
    <row r="17" spans="1:43">
      <c r="A17" s="67" t="s">
        <v>7</v>
      </c>
    </row>
    <row r="18" spans="1:43">
      <c r="A18" s="67" t="s">
        <v>7</v>
      </c>
    </row>
    <row r="21" spans="1:43">
      <c r="K21" s="67" t="s">
        <v>53</v>
      </c>
    </row>
    <row r="23" spans="1:43">
      <c r="E23" s="67" t="s">
        <v>29</v>
      </c>
      <c r="K23" s="67" t="s">
        <v>75</v>
      </c>
      <c r="L23" s="67" t="s">
        <v>76</v>
      </c>
      <c r="M23" s="67" t="s">
        <v>14</v>
      </c>
      <c r="N23" s="67" t="s">
        <v>16</v>
      </c>
      <c r="O23" s="67" t="s">
        <v>30</v>
      </c>
      <c r="P23" s="67" t="s">
        <v>33</v>
      </c>
      <c r="Q23" s="67" t="s">
        <v>77</v>
      </c>
      <c r="R23" s="67" t="s">
        <v>31</v>
      </c>
      <c r="S23" s="67" t="s">
        <v>38</v>
      </c>
      <c r="T23" s="67" t="s">
        <v>34</v>
      </c>
      <c r="U23" s="67" t="s">
        <v>17</v>
      </c>
      <c r="V23" s="67" t="s">
        <v>17</v>
      </c>
      <c r="W23" s="67" t="s">
        <v>79</v>
      </c>
      <c r="X23" s="67" t="s">
        <v>80</v>
      </c>
      <c r="Y23" s="67" t="s">
        <v>36</v>
      </c>
      <c r="Z23" s="67" t="s">
        <v>12</v>
      </c>
      <c r="AA23" s="67" t="s">
        <v>32</v>
      </c>
      <c r="AB23" s="67" t="s">
        <v>13</v>
      </c>
      <c r="AC23" s="67" t="s">
        <v>37</v>
      </c>
      <c r="AD23" s="67" t="s">
        <v>56</v>
      </c>
      <c r="AE23" s="67" t="s">
        <v>57</v>
      </c>
      <c r="AF23" s="67" t="s">
        <v>81</v>
      </c>
      <c r="AG23" s="67" t="s">
        <v>82</v>
      </c>
      <c r="AH23" s="67" t="s">
        <v>83</v>
      </c>
      <c r="AI23" s="67" t="s">
        <v>84</v>
      </c>
      <c r="AJ23" s="67" t="s">
        <v>85</v>
      </c>
      <c r="AK23" s="67" t="s">
        <v>86</v>
      </c>
      <c r="AL23" s="67" t="s">
        <v>87</v>
      </c>
      <c r="AM23" s="67" t="s">
        <v>88</v>
      </c>
      <c r="AN23" s="67" t="s">
        <v>89</v>
      </c>
      <c r="AO23" s="67" t="s">
        <v>90</v>
      </c>
      <c r="AP23" s="67" t="s">
        <v>91</v>
      </c>
      <c r="AQ23" s="67" t="s">
        <v>92</v>
      </c>
    </row>
    <row r="24" spans="1:43">
      <c r="B24" s="67" t="s">
        <v>124</v>
      </c>
      <c r="C24" s="67" t="s">
        <v>48</v>
      </c>
      <c r="E24" s="67" t="s">
        <v>125</v>
      </c>
      <c r="K24" s="67" t="s">
        <v>126</v>
      </c>
      <c r="L24" s="67" t="s">
        <v>127</v>
      </c>
      <c r="M24" s="67" t="s">
        <v>128</v>
      </c>
      <c r="N24" s="67" t="s">
        <v>129</v>
      </c>
      <c r="O24" s="67" t="s">
        <v>130</v>
      </c>
      <c r="P24" s="67" t="s">
        <v>131</v>
      </c>
      <c r="Q24" s="67" t="s">
        <v>78</v>
      </c>
      <c r="R24" s="67" t="s">
        <v>132</v>
      </c>
      <c r="S24" s="67" t="s">
        <v>133</v>
      </c>
      <c r="T24" s="67" t="s">
        <v>134</v>
      </c>
      <c r="U24" s="67" t="s">
        <v>358</v>
      </c>
      <c r="V24" s="67" t="s">
        <v>135</v>
      </c>
      <c r="W24" s="67" t="s">
        <v>136</v>
      </c>
      <c r="X24" s="67" t="s">
        <v>359</v>
      </c>
      <c r="Y24" s="67" t="s">
        <v>137</v>
      </c>
      <c r="Z24" s="67" t="s">
        <v>138</v>
      </c>
      <c r="AA24" s="67" t="s">
        <v>139</v>
      </c>
      <c r="AB24" s="67" t="s">
        <v>140</v>
      </c>
      <c r="AC24" s="67" t="s">
        <v>141</v>
      </c>
      <c r="AD24" s="67" t="s">
        <v>360</v>
      </c>
      <c r="AE24" s="67" t="s">
        <v>142</v>
      </c>
      <c r="AF24" s="67" t="s">
        <v>143</v>
      </c>
      <c r="AG24" s="67" t="s">
        <v>142</v>
      </c>
      <c r="AH24" s="67" t="s">
        <v>93</v>
      </c>
      <c r="AI24" s="67" t="s">
        <v>144</v>
      </c>
      <c r="AJ24" s="67" t="s">
        <v>78</v>
      </c>
      <c r="AK24" s="67" t="s">
        <v>94</v>
      </c>
      <c r="AL24" s="67" t="s">
        <v>137</v>
      </c>
      <c r="AM24" s="67" t="s">
        <v>138</v>
      </c>
      <c r="AN24" s="67" t="s">
        <v>145</v>
      </c>
      <c r="AO24" s="67" t="s">
        <v>146</v>
      </c>
      <c r="AP24" s="67" t="s">
        <v>147</v>
      </c>
      <c r="AQ24" s="67" t="s">
        <v>148</v>
      </c>
    </row>
    <row r="25" spans="1:43">
      <c r="B25" s="67" t="s">
        <v>149</v>
      </c>
      <c r="C25" s="67" t="s">
        <v>49</v>
      </c>
      <c r="E25" s="67" t="s">
        <v>150</v>
      </c>
      <c r="K25" s="67" t="s">
        <v>151</v>
      </c>
      <c r="L25" s="67" t="s">
        <v>152</v>
      </c>
      <c r="O25" s="67" t="s">
        <v>153</v>
      </c>
      <c r="Q25" s="67" t="s">
        <v>154</v>
      </c>
      <c r="R25" s="67" t="s">
        <v>155</v>
      </c>
      <c r="S25" s="67" t="s">
        <v>156</v>
      </c>
      <c r="T25" s="67" t="s">
        <v>157</v>
      </c>
      <c r="V25" s="67" t="s">
        <v>78</v>
      </c>
      <c r="Y25" s="67" t="s">
        <v>156</v>
      </c>
      <c r="Z25" s="67" t="s">
        <v>158</v>
      </c>
      <c r="AA25" s="67" t="s">
        <v>159</v>
      </c>
      <c r="AB25" s="67" t="s">
        <v>160</v>
      </c>
      <c r="AC25" s="67" t="s">
        <v>161</v>
      </c>
      <c r="AD25" s="67" t="s">
        <v>361</v>
      </c>
      <c r="AE25" s="67" t="s">
        <v>162</v>
      </c>
      <c r="AI25" s="67" t="s">
        <v>163</v>
      </c>
      <c r="AJ25" s="67" t="s">
        <v>164</v>
      </c>
      <c r="AK25" s="67" t="s">
        <v>165</v>
      </c>
    </row>
    <row r="26" spans="1:43">
      <c r="B26" s="67" t="s">
        <v>166</v>
      </c>
      <c r="C26" s="67" t="s">
        <v>50</v>
      </c>
      <c r="E26" s="67" t="s">
        <v>167</v>
      </c>
      <c r="K26" s="67" t="s">
        <v>168</v>
      </c>
      <c r="L26" s="67" t="s">
        <v>169</v>
      </c>
      <c r="O26" s="67" t="s">
        <v>170</v>
      </c>
      <c r="Q26" s="67" t="s">
        <v>171</v>
      </c>
      <c r="R26" s="67" t="s">
        <v>172</v>
      </c>
      <c r="S26" s="67" t="s">
        <v>173</v>
      </c>
      <c r="T26" s="67" t="s">
        <v>174</v>
      </c>
      <c r="V26" s="67" t="s">
        <v>78</v>
      </c>
      <c r="Y26" s="67" t="s">
        <v>173</v>
      </c>
      <c r="Z26" s="67" t="s">
        <v>175</v>
      </c>
      <c r="AA26" s="67" t="s">
        <v>176</v>
      </c>
      <c r="AB26" s="67" t="s">
        <v>177</v>
      </c>
      <c r="AC26" s="67" t="s">
        <v>178</v>
      </c>
      <c r="AD26" s="67" t="s">
        <v>362</v>
      </c>
      <c r="AE26" s="67" t="s">
        <v>179</v>
      </c>
      <c r="AJ26" s="67" t="s">
        <v>180</v>
      </c>
      <c r="AK26" s="67" t="s">
        <v>181</v>
      </c>
    </row>
    <row r="28" spans="1:43">
      <c r="AD28" s="67" t="s">
        <v>182</v>
      </c>
      <c r="AE28" s="67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B876-9E81-4AB9-A05F-7A6EE0172E1B}">
  <dimension ref="A1:E15"/>
  <sheetViews>
    <sheetView workbookViewId="0"/>
  </sheetViews>
  <sheetFormatPr defaultRowHeight="15"/>
  <sheetData>
    <row r="1" spans="1:5">
      <c r="A1" s="67" t="s">
        <v>186</v>
      </c>
      <c r="B1" s="67" t="s">
        <v>1</v>
      </c>
      <c r="C1" s="67" t="s">
        <v>2</v>
      </c>
      <c r="D1" s="67" t="s">
        <v>3</v>
      </c>
    </row>
    <row r="2" spans="1:5">
      <c r="B2" s="67" t="s">
        <v>19</v>
      </c>
      <c r="C2" s="67" t="s">
        <v>4</v>
      </c>
    </row>
    <row r="3" spans="1:5">
      <c r="A3" s="67" t="s">
        <v>0</v>
      </c>
      <c r="B3" s="67" t="s">
        <v>5</v>
      </c>
      <c r="C3" s="67" t="s">
        <v>384</v>
      </c>
    </row>
    <row r="4" spans="1:5">
      <c r="A4" s="67" t="s">
        <v>0</v>
      </c>
      <c r="B4" s="67" t="s">
        <v>6</v>
      </c>
      <c r="C4" s="67" t="s">
        <v>385</v>
      </c>
    </row>
    <row r="5" spans="1:5">
      <c r="A5" s="67" t="s">
        <v>0</v>
      </c>
      <c r="B5" s="67" t="s">
        <v>26</v>
      </c>
      <c r="C5" s="67" t="s">
        <v>97</v>
      </c>
      <c r="D5" s="67" t="s">
        <v>98</v>
      </c>
      <c r="E5" s="67" t="s">
        <v>45</v>
      </c>
    </row>
    <row r="8" spans="1:5">
      <c r="A8" s="67" t="s">
        <v>8</v>
      </c>
      <c r="C8" s="67" t="s">
        <v>99</v>
      </c>
    </row>
    <row r="9" spans="1:5">
      <c r="A9" s="67" t="s">
        <v>9</v>
      </c>
      <c r="C9" s="67" t="s">
        <v>100</v>
      </c>
    </row>
    <row r="10" spans="1:5">
      <c r="B10" s="67" t="s">
        <v>42</v>
      </c>
      <c r="C10" s="67" t="s">
        <v>101</v>
      </c>
    </row>
    <row r="11" spans="1:5">
      <c r="B11" s="67" t="s">
        <v>39</v>
      </c>
      <c r="C11" s="67" t="s">
        <v>101</v>
      </c>
    </row>
    <row r="12" spans="1:5">
      <c r="B12" s="67" t="s">
        <v>43</v>
      </c>
      <c r="C12" s="67" t="s">
        <v>102</v>
      </c>
    </row>
    <row r="13" spans="1:5">
      <c r="B13" s="67" t="s">
        <v>44</v>
      </c>
      <c r="C13" s="67" t="s">
        <v>103</v>
      </c>
      <c r="D13" s="67" t="s">
        <v>104</v>
      </c>
    </row>
    <row r="14" spans="1:5">
      <c r="D14" s="67" t="s">
        <v>105</v>
      </c>
    </row>
    <row r="15" spans="1:5">
      <c r="D15" s="67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2024-05-03T07:58:37Z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