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0B6134D4-8BE4-4D0F-BE79-E00D64FA9D6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H24" i="2"/>
  <c r="AK24" i="2"/>
  <c r="AL24" i="2"/>
  <c r="AP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H25" i="2"/>
  <c r="AK25" i="2"/>
  <c r="AL25" i="2"/>
  <c r="AP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H26" i="2"/>
  <c r="AK26" i="2"/>
  <c r="AL26" i="2"/>
  <c r="AP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C27" i="2"/>
  <c r="AH27" i="2"/>
  <c r="AK27" i="2"/>
  <c r="AL27" i="2"/>
  <c r="AP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C28" i="2"/>
  <c r="AH28" i="2"/>
  <c r="AK28" i="2"/>
  <c r="AL28" i="2"/>
  <c r="AP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C29" i="2"/>
  <c r="AH29" i="2"/>
  <c r="AK29" i="2"/>
  <c r="AL29" i="2"/>
  <c r="AP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C30" i="2"/>
  <c r="AH30" i="2"/>
  <c r="AK30" i="2"/>
  <c r="AL30" i="2"/>
  <c r="AP30" i="2"/>
  <c r="E31" i="2"/>
  <c r="K31" i="2"/>
  <c r="L31" i="2"/>
  <c r="O31" i="2"/>
  <c r="P31" i="2"/>
  <c r="Q31" i="2"/>
  <c r="R31" i="2"/>
  <c r="S31" i="2"/>
  <c r="U31" i="2"/>
  <c r="W31" i="2"/>
  <c r="X31" i="2"/>
  <c r="Y31" i="2"/>
  <c r="Z31" i="2"/>
  <c r="AB31" i="2"/>
  <c r="AC31" i="2"/>
  <c r="AH31" i="2"/>
  <c r="AK31" i="2"/>
  <c r="AL31" i="2"/>
  <c r="AP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C32" i="2"/>
  <c r="AE32" i="2"/>
  <c r="AH32" i="2"/>
  <c r="AK32" i="2"/>
  <c r="AL32" i="2"/>
  <c r="AP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C33" i="2"/>
  <c r="AE33" i="2"/>
  <c r="AH33" i="2"/>
  <c r="AK33" i="2"/>
  <c r="AL33" i="2"/>
  <c r="AP33" i="2"/>
  <c r="E34" i="2"/>
  <c r="M34" i="2"/>
  <c r="N34" i="2"/>
  <c r="O34" i="2"/>
  <c r="Q34" i="2"/>
  <c r="R34" i="2"/>
  <c r="T34" i="2"/>
  <c r="U34" i="2"/>
  <c r="X34" i="2"/>
  <c r="Y34" i="2"/>
  <c r="Z34" i="2"/>
  <c r="AA34" i="2"/>
  <c r="AB34" i="2"/>
  <c r="AC34" i="2"/>
  <c r="AD34" i="2"/>
  <c r="AH34" i="2"/>
  <c r="AL34" i="2"/>
  <c r="AM34" i="2"/>
  <c r="E35" i="2"/>
  <c r="M35" i="2"/>
  <c r="N35" i="2"/>
  <c r="O35" i="2"/>
  <c r="Q35" i="2"/>
  <c r="R35" i="2"/>
  <c r="T35" i="2"/>
  <c r="U35" i="2"/>
  <c r="X35" i="2"/>
  <c r="Y35" i="2"/>
  <c r="Z35" i="2"/>
  <c r="AA35" i="2"/>
  <c r="AC35" i="2" s="1"/>
  <c r="AB35" i="2"/>
  <c r="AD35" i="2"/>
  <c r="AL35" i="2"/>
  <c r="AM35" i="2"/>
  <c r="D5" i="1"/>
  <c r="B33" i="2"/>
  <c r="B32" i="2"/>
  <c r="B31" i="2"/>
  <c r="B30" i="2"/>
  <c r="B29" i="2"/>
  <c r="B28" i="2"/>
  <c r="B27" i="2"/>
  <c r="B26" i="2"/>
  <c r="B25" i="2"/>
  <c r="E14" i="2"/>
  <c r="H6" i="2"/>
  <c r="H5" i="2"/>
  <c r="H4" i="2"/>
  <c r="E2" i="2"/>
  <c r="D13" i="1"/>
  <c r="C13" i="1"/>
  <c r="E16" i="2" s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D4" i="2" l="1"/>
  <c r="E4" i="2" s="1"/>
  <c r="D6" i="2"/>
  <c r="D5" i="2"/>
  <c r="I6" i="2"/>
  <c r="I5" i="2"/>
  <c r="B24" i="2" l="1"/>
  <c r="E5" i="2"/>
  <c r="E6" i="2"/>
  <c r="AD37" i="2"/>
  <c r="AC37" i="2"/>
  <c r="B35" i="2" l="1"/>
  <c r="B34" i="2"/>
</calcChain>
</file>

<file path=xl/sharedStrings.xml><?xml version="1.0" encoding="utf-8"?>
<sst xmlns="http://schemas.openxmlformats.org/spreadsheetml/2006/main" count="1231" uniqueCount="459">
  <si>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</si>
  <si>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</si>
  <si>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</si>
  <si>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</si>
  <si>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</si>
  <si>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</si>
  <si>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</si>
  <si>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</si>
  <si>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</si>
  <si>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</si>
  <si>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</si>
  <si>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</si>
  <si>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</si>
  <si>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</si>
  <si>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</si>
  <si>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</si>
  <si>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</si>
  <si>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</si>
  <si>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</si>
  <si>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</si>
  <si>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</si>
  <si>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</si>
  <si>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</si>
  <si>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</si>
  <si>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</si>
  <si>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</si>
  <si>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</si>
  <si>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</si>
  <si>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</si>
  <si>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</si>
  <si>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</si>
  <si>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</si>
  <si>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</si>
  <si>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</si>
  <si>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</si>
  <si>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</si>
  <si>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</si>
  <si>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</si>
  <si>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</si>
  <si>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</si>
  <si>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</si>
  <si>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</si>
  <si>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</si>
  <si>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</si>
  <si>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</si>
  <si>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</si>
  <si>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</si>
  <si>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</si>
  <si>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</si>
  <si>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</si>
  <si>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</si>
  <si>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</si>
  <si>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</si>
  <si>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</si>
  <si>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</si>
  <si>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</si>
  <si>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</si>
  <si>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</si>
  <si>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</si>
  <si>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</si>
  <si>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</si>
  <si>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</si>
  <si>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</si>
  <si>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</si>
  <si>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</si>
  <si>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</si>
  <si>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</si>
  <si>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</si>
  <si>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</si>
  <si>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</si>
  <si>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</si>
  <si>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</si>
  <si>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</si>
  <si>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</si>
  <si>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</si>
  <si>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</si>
  <si>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</si>
  <si>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</si>
  <si>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</si>
  <si>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</si>
  <si>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</si>
  <si>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</si>
  <si>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</si>
  <si>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</si>
  <si>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</si>
  <si>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</si>
  <si>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</si>
  <si>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</si>
  <si>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</si>
  <si>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</si>
  <si>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</si>
  <si>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</si>
  <si>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</si>
  <si>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</si>
  <si>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</si>
  <si>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</si>
  <si>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</si>
  <si>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</si>
  <si>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</si>
  <si>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</si>
  <si>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</si>
  <si>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</si>
  <si>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</si>
  <si>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</si>
  <si>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</si>
  <si>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</si>
  <si>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</si>
  <si>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</si>
  <si>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</si>
  <si>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</si>
  <si>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</si>
  <si>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</si>
  <si>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</si>
  <si>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</si>
  <si>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</si>
  <si>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</si>
  <si>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</si>
  <si>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</si>
  <si>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</si>
  <si>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</si>
  <si>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</si>
  <si>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</si>
  <si>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</si>
  <si>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</si>
  <si>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</si>
  <si>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</si>
  <si>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</si>
  <si>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</si>
  <si>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</si>
  <si>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</si>
  <si>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</si>
  <si>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</si>
  <si>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</si>
  <si>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</si>
  <si>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</si>
  <si>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</si>
  <si>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</si>
  <si>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</si>
  <si>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</si>
  <si>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</si>
  <si>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</si>
  <si>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</si>
  <si>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</si>
  <si>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</si>
  <si>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</si>
  <si>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</si>
  <si>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</si>
  <si>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</si>
  <si>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</si>
  <si>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</si>
  <si>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</si>
  <si>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</si>
  <si>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</si>
  <si>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</si>
  <si>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</si>
  <si>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</si>
  <si>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</si>
  <si>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</si>
  <si>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</si>
  <si>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</si>
  <si>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</si>
  <si>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</si>
  <si>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</si>
  <si>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</si>
  <si>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</si>
  <si>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</si>
  <si>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</si>
  <si>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</si>
  <si>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</si>
  <si>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</si>
  <si>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</si>
  <si>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</si>
  <si>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</si>
  <si>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</si>
  <si>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</si>
  <si>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</si>
  <si>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</si>
  <si>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</si>
  <si>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</si>
  <si>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</si>
  <si>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</si>
  <si>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</si>
  <si>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</si>
  <si>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</si>
  <si>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</si>
  <si>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</si>
  <si>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</si>
  <si>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</si>
  <si>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</si>
  <si>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</si>
  <si>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</si>
  <si>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</si>
  <si>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</si>
  <si>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</si>
  <si>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</si>
  <si>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</si>
  <si>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</si>
  <si>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</si>
  <si>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</si>
  <si>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</si>
  <si>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</si>
  <si>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</si>
  <si>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</si>
  <si>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</si>
  <si>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</si>
  <si>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</si>
  <si>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</si>
  <si>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</si>
  <si>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</si>
  <si>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</si>
  <si>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</si>
  <si>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</si>
  <si>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</si>
  <si>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</si>
  <si>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</si>
  <si>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</si>
  <si>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</si>
  <si>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</si>
  <si>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</si>
  <si>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</si>
  <si>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</si>
  <si>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</si>
  <si>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</si>
  <si>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</si>
  <si>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</si>
  <si>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</si>
  <si>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</si>
  <si>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</si>
  <si>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</si>
  <si>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</si>
  <si>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</si>
  <si>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</si>
  <si>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</si>
  <si>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</si>
  <si>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</si>
  <si>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</si>
  <si>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</si>
  <si>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</si>
  <si>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</si>
  <si>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</si>
  <si>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</si>
  <si>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</si>
  <si>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</si>
  <si>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</si>
  <si>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</si>
  <si>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</si>
  <si>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</si>
  <si>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</si>
  <si>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</si>
  <si>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</si>
  <si>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</si>
  <si>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</si>
  <si>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</si>
  <si>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</si>
  <si>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</si>
  <si>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</si>
  <si>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</si>
  <si>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</si>
  <si>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</si>
  <si>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</si>
  <si>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</si>
  <si>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</si>
  <si>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</si>
  <si>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</si>
  <si>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</si>
  <si>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</si>
  <si>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</si>
  <si>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</si>
  <si>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</si>
  <si>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</si>
  <si>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</si>
  <si>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</si>
  <si>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</si>
  <si>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</si>
  <si>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="01/04/2024"</t>
  </si>
  <si>
    <t>="30/4/2024"</t>
  </si>
  <si>
    <t>="""UICACS"","""",""SQL="",""2=DOCNUM"",""33034789"",""14=CUSTREF"",""8000009491"",""14=U_CUSTREF"",""8000009491"",""15=DOCDATE"",""1/4/2024"",""15=TAXDATE"",""1/4/2024"",""14=CARDCODE"",""CI0099-SGD"",""14=CARDNAME"",""SYNAPXE PTE. LTD."",""14=ITEMCODE"",""MS7NQ-00301GLP"",""14=ITEMNAME"",""MS SQ"&amp;"LSVRSTDCORE SNGL SA MVL 2LIC CORELIC"",""10=QUANTITY"",""2.000000"",""14=U_PONO"",""949498"",""15=U_PODATE"",""28/3/2024"",""10=U_TLINTCOS"",""0.000000"",""2=SLPCODE"",""132"",""14=SLPNAME"",""E0001-CS"",""14=MEMO"",""WENDY KUM CHIOU SZE"",""14=CONTACTNAME"",""E-INVOICE(AP DIRECT)"",""10="&amp;"LINETOTAL"",""3897.700000"",""14=U_ENR"","""",""14=U_MSENR"",""S7138270"",""14=U_MSPCN"",""AD5A91AA"",""14=ADDRESS2"",""CALEB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caleb.li"&amp;"m@synapxe.sg"""</t>
  </si>
  <si>
    <t>="""UICACS"","""",""SQL="",""2=DOCNUM"",""33034789"",""14=CUSTREF"",""8000009491"",""14=U_CUSTREF"",""8000009491"",""15=DOCDATE"",""1/4/2024"",""15=TAXDATE"",""1/4/2024"",""14=CARDCODE"",""CI0099-SGD"",""14=CARDNAME"",""SYNAPXE PTE. LTD."",""14=ITEMCODE"",""MS7JQ-00355GLP"",""14=ITEMNAME"",""MS SQ"&amp;"LSVRENTCORE SNGL SA MVL 2LIC CORELIC"",""10=QUANTITY"",""2.000000"",""14=U_PONO"",""949498"",""15=U_PODATE"",""28/3/2024"",""10=U_TLINTCOS"",""0.000000"",""2=SLPCODE"",""132"",""14=SLPNAME"",""E0001-CS"",""14=MEMO"",""WENDY KUM CHIOU SZE"",""14=CONTACTNAME"",""E-INVOICE(AP DIRECT)"",""10="&amp;"LINETOTAL"",""14963.540000"",""14=U_ENR"","""",""14=U_MSENR"",""S7138270"",""14=U_MSPCN"",""AD5A91AA"",""14=ADDRESS2"",""CALEB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t>
  </si>
  <si>
    <t>="""UICACS"","""",""SQL="",""2=DOCNUM"",""33034789"",""14=CUSTREF"",""8000009491"",""14=U_CUSTREF"",""8000009491"",""15=DOCDATE"",""1/4/2024"",""15=TAXDATE"",""1/4/2024"",""14=CARDCODE"",""CI0099-SGD"",""14=CARDNAME"",""SYNAPXE PTE. LTD."",""14=ITEMCODE"",""MS7JQ-00355GLP"",""14=ITEMNAME"",""MS SQ"&amp;"LSVRENTCORE SNGL SA MVL 2LIC CORELIC"",""10=QUANTITY"",""5.000000"",""14=U_PONO"",""949498"",""15=U_PODATE"",""28/3/2024"",""10=U_TLINTCOS"",""0.000000"",""2=SLPCODE"",""132"",""14=SLPNAME"",""E0001-CS"",""14=MEMO"",""WENDY KUM CHIOU SZE"",""14=CONTACTNAME"",""E-INVOICE(AP DIRECT)"",""10="&amp;"LINETOTAL"",""37408.850000"",""14=U_ENR"","""",""14=U_MSENR"",""S7138270"",""14=U_MSPCN"",""AD5A91AA"",""14=ADDRESS2"",""CALEB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</si>
  <si>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</si>
  <si>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</si>
  <si>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</si>
  <si>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</si>
  <si>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</si>
  <si>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</si>
  <si>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</si>
  <si>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</si>
  <si>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</si>
  <si>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</si>
  <si>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</si>
  <si>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</si>
  <si>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</si>
  <si>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="""UICACS"","""",""SQL="",""2=DOCNUM"",""33034789"",""14=CUSTREF"",""8000009491"",""14=U_CUSTREF"",""8000009491"",""15=DOCDATE"",""1/4/2024"",""15=TAXDATE"",""1/4/2024"",""14=CARDCODE"",""CI0099-SGD"",""14=CARDNAME"",""SYNAPXE PTE. LTD."",""14=ITEMCODE"",""MS9EA-00264GLP"",""14=ITEMNAME"",""MS WI"&amp;"NSVRDCCORE SNGL SA MVL 16LIC CORELIC"",""10=QUANTITY"",""14.000000"",""14=U_PONO"",""949498"",""15=U_PODATE"",""28/3/2024"",""10=U_TLINTCOS"",""0.000000"",""2=SLPCODE"",""132"",""14=SLPNAME"",""E0001-CS"",""14=MEMO"",""WENDY KUM CHIOU SZE"",""14=CONTACTNAME"",""E-INVOICE(AP DIRECT)"",""10"&amp;"=LINETOTAL"",""42617.540000"",""14=U_ENR"","""",""14=U_MSENR"",""S7138270"",""14=U_MSPCN"",""AD5A91AA"",""14=ADDRESS2"",""CALEB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caleb."&amp;"lim@synapxe.sg"""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</si>
  <si>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</si>
  <si>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</si>
  <si>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</si>
  <si>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</si>
  <si>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</si>
  <si>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</si>
  <si>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</si>
  <si>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</si>
  <si>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</si>
  <si>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</si>
  <si>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</si>
  <si>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</si>
  <si>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</si>
  <si>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</si>
  <si>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</si>
  <si>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="""UICACS"","""",""SQL="",""2=DOCNUM"",""33034789"",""14=CUSTREF"",""8000009491"",""14=U_CUSTREF"",""8000009491"",""15=DOCDATE"",""1/4/2024"",""15=TAXDATE"",""1/4/2024"",""14=CARDCODE"",""CI0099-SGD"",""14=CARDNAME"",""SYNAPXE PTE. LTD."",""14=ITEMCODE"",""MS9EA-00264GLP"",""14=ITEMNAME"",""MS WI"&amp;"NSVRDCCORE SNGL SA MVL 16LIC CORELIC"",""10=QUANTITY"",""10.000000"",""14=U_PONO"",""949498"",""15=U_PODATE"",""28/3/2024"",""10=U_TLINTCOS"",""0.000000"",""2=SLPCODE"",""132"",""14=SLPNAME"",""E0001-CS"",""14=MEMO"",""WENDY KUM CHIOU SZE"",""14=CONTACTNAME"",""E-INVOICE(AP DIRECT)"",""10"&amp;"=LINETOTAL"",""30441.100000"",""14=U_ENR"","""",""14=U_MSENR"",""S7138270"",""14=U_MSPCN"",""AD5A91AA"",""14=ADDRESS2"",""CALEB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caleb."&amp;"lim@synapxe.sg"""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</si>
  <si>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</si>
  <si>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</si>
  <si>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</si>
  <si>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</si>
  <si>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</si>
  <si>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</si>
  <si>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</si>
  <si>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</si>
  <si>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</si>
  <si>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</si>
  <si>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</si>
  <si>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</si>
  <si>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</si>
  <si>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</si>
  <si>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</si>
  <si>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</si>
  <si>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</si>
  <si>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</si>
  <si>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</si>
  <si>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</si>
  <si>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</si>
  <si>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</si>
  <si>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</si>
  <si>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</si>
  <si>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</si>
  <si>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</si>
  <si>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</si>
  <si>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="""UICACS"","""",""SQL="",""2=DOCNUM"",""33034789"",""14=CUSTREF"",""8000009491"",""14=U_CUSTREF"",""8000009491"",""15=DOCDATE"",""1/4/2024"",""15=TAXDATE"",""1/4/2024"",""14=CARDCODE"",""CI0099-SGD"",""14=CARDNAME"",""SYNAPXE PTE. LTD."",""14=ITEMCODE"",""MS6VC-01289GLP"",""14=ITEMNAME"",""MS WI"&amp;"NRMTDSKTPSRVCSCAL SNGL SA MVL DVCCAL"",""10=QUANTITY"",""20.000000"",""14=U_PONO"",""949498"",""15=U_PODATE"",""28/3/2024"",""10=U_TLINTCOS"",""0.000000"",""2=SLPCODE"",""132"",""14=SLPNAME"",""E0001-CS"",""14=MEMO"",""WENDY KUM CHIOU SZE"",""14=CONTACTNAME"",""E-INVOICE(AP DIRECT)"",""10"&amp;"=LINETOTAL"",""1458.800000"",""14=U_ENR"","""",""14=U_MSENR"",""S7138270"",""14=U_MSPCN"",""AD5A91AA"",""14=ADDRESS2"",""CALEB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</si>
  <si>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</si>
  <si>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</si>
  <si>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</si>
  <si>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</si>
  <si>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</si>
  <si>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</si>
  <si>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</si>
  <si>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</si>
  <si>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</si>
  <si>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</si>
  <si>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</si>
  <si>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</si>
  <si>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</si>
  <si>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</si>
  <si>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</si>
  <si>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</si>
  <si>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</si>
  <si>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</si>
  <si>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</si>
  <si>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</si>
  <si>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</si>
  <si>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</si>
  <si>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</si>
  <si>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</si>
  <si>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</si>
  <si>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</si>
  <si>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</si>
  <si>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="""UICACS"","""",""SQL="",""2=DOCNUM"",""33034839"",""14=CUSTREF"",""8000009602"",""14=U_CUSTREF"",""8000009602"",""15=DOCDATE"",""15/4/2024"",""15=TAXDATE"",""15/4/2024"",""14=CARDCODE"",""CI0099-SGD"",""14=CARDNAME"",""SYNAPXE PTE. LTD."",""14=ITEMCODE"",""MS6VC-01287GLP"",""14=ITEMNAME"",""MS "&amp;"WIN REMOTE DESKTOP SERVICES CAL SLNG LSA DCAL"",""10=QUANTITY"",""5.000000"",""14=U_PONO"",""949696"",""15=U_PODATE"",""12/4/2024"",""10=U_TLINTCOS"",""0.000000"",""2=SLPCODE"",""132"",""14=SLPNAME"",""E0001-CS"",""14=MEMO"",""WENDY KUM CHIOU SZE"",""14=CONTACTNAME"",""E-INVOICE(AP DIRE"&amp;"CT)"",""10=LINETOTAL"",""1011.100000"",""14=U_ENR"","""",""14=U_MSENR"",""S7138270"",""14=U_MSPCN"",""AD5A91AA"",""14=ADDRESS2"",""YANG YUJIE_x000D_SYNAPXE PTE LTD 6 SERANGOON NORTH AVE 5, #01-01/02 SINGAPORE 554910_x000D_YANG YUJIE_x000D_TEL: _x000D_FAX: _x000D_EMAIL: yang.yujie@synapxe.sg"""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</si>
  <si>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</si>
  <si>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</si>
  <si>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</si>
  <si>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</si>
  <si>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</si>
  <si>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</si>
  <si>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</si>
  <si>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</si>
  <si>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</si>
  <si>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</si>
  <si>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</si>
  <si>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</si>
  <si>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</si>
  <si>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</si>
  <si>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</si>
  <si>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</si>
  <si>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</si>
  <si>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</si>
  <si>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</si>
  <si>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</si>
  <si>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</si>
  <si>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</si>
  <si>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</si>
  <si>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</si>
  <si>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</si>
  <si>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</si>
  <si>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</si>
  <si>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="""UICACS"","""",""SQL="",""2=DOCNUM"",""33034839"",""14=CUSTREF"",""8000009602"",""14=U_CUSTREF"",""8000009602"",""15=DOCDATE"",""15/4/2024"",""15=TAXDATE"",""15/4/2024"",""14=CARDCODE"",""CI0099-SGD"",""14=CARDNAME"",""SYNAPXE PTE. LTD."",""14=ITEMCODE"",""MS9EA-00267GLP"",""14=ITEMNAME"",""MS "&amp;"WIN SERVER DC CORE SLNG LSA 2L"",""10=QUANTITY"",""28.000000"",""14=U_PONO"",""949696"",""15=U_PODATE"",""12/4/2024"",""10=U_TLINTCOS"",""0.000000"",""2=SLPCODE"",""132"",""14=SLPNAME"",""E0001-CS"",""14=MEMO"",""WENDY KUM CHIOU SZE"",""14=CONTACTNAME"",""E-INVOICE(AP DIRECT)"",""10=LINET"&amp;"OTAL"",""29911.560000"",""14=U_ENR"","""",""14=U_MSENR"",""S7138270"",""14=U_MSPCN"",""AD5A91AA"",""14=ADDRESS2"",""YANG YUJIE_x000D_SYNAPXE PTE LTD 6 SERANGOON NORTH AVE 5, #01-01/02 SINGAPORE 554910_x000D_YANG YUJIE_x000D_TEL: _x000D_FAX: _x000D_EMAIL: yang.yujie@synapxe.sg"""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</si>
  <si>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</si>
  <si>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</si>
  <si>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</si>
  <si>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</si>
  <si>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</si>
  <si>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</si>
  <si>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</si>
  <si>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</si>
  <si>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</si>
  <si>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</si>
  <si>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</si>
  <si>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</si>
  <si>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</si>
  <si>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</si>
  <si>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</si>
  <si>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</si>
  <si>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</si>
  <si>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</si>
  <si>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</si>
  <si>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</si>
  <si>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</si>
  <si>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</si>
  <si>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</si>
  <si>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</si>
  <si>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</si>
  <si>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</si>
  <si>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</si>
  <si>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</si>
  <si>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</si>
  <si>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</si>
  <si>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</si>
  <si>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</si>
  <si>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</si>
  <si>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</si>
  <si>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</si>
  <si>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</si>
  <si>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</si>
  <si>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</si>
  <si>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</si>
  <si>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</si>
  <si>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=IFERROR(NF($E34,"ADDRESS2"),"-")</t>
  </si>
  <si>
    <t>=IFERROR(NF($E34,"U_PODATE"),"-")</t>
  </si>
  <si>
    <t>=IFERROR(NF($E34,"U_PONO"),"-")</t>
  </si>
  <si>
    <t>=IF(M35="","Hide","Show")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</si>
  <si>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</si>
  <si>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</si>
  <si>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</si>
  <si>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</si>
  <si>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</si>
  <si>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</si>
  <si>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</si>
  <si>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</si>
  <si>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</si>
  <si>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</si>
  <si>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</si>
  <si>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</si>
  <si>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</si>
  <si>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=IFERROR(NF($E35,"U_PODATE"),"-")</t>
  </si>
  <si>
    <t>=IFERROR(NF($E35,"U_PONO"),"-")</t>
  </si>
  <si>
    <t>=SUBTOTAL(9,AO24:AO36)</t>
  </si>
  <si>
    <t>=SUBTOTAL(9,AP24:AP36)</t>
  </si>
  <si>
    <t>Software Assurance Renewal</t>
  </si>
  <si>
    <t>01.04.2024</t>
  </si>
  <si>
    <t>30.06.2026</t>
  </si>
  <si>
    <t>License with SA</t>
  </si>
  <si>
    <t>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</si>
</sst>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0" borderId="0" xfId="0" applyNumberForma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"01/04/2024"</f>
        <v>01/04/2024</v>
      </c>
    </row>
    <row r="4" spans="1:7">
      <c r="A4" s="1" t="s">
        <v>0</v>
      </c>
      <c r="B4" s="4" t="s">
        <v>6</v>
      </c>
      <c r="C4" s="5" t="str">
        <f>"30/4/2024"</f>
        <v>30/4/2024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01/Apr/2024..30/Apr/2024</v>
      </c>
    </row>
    <row r="9" spans="1:7">
      <c r="A9" s="1" t="s">
        <v>9</v>
      </c>
      <c r="C9" s="3" t="str">
        <f>TEXT($C$3,"yyyyMMdd") &amp; ".." &amp; TEXT($C$4,"yyyyMMdd")</f>
        <v>20240401..20240430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9F0B-2B42-423F-A023-7AB93000B9ED}">
  <dimension ref="A1:AV37"/>
  <sheetViews>
    <sheetView workbookViewId="0"/>
  </sheetViews>
  <sheetFormatPr defaultRowHeight="15"/>
  <sheetData>
    <row r="1" spans="1:48">
      <c r="A1" s="68" t="s">
        <v>150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A25" s="68" t="s">
        <v>136</v>
      </c>
      <c r="B25" s="68" t="s">
        <v>127</v>
      </c>
      <c r="C25" s="68" t="s">
        <v>48</v>
      </c>
      <c r="E25" s="68" t="s">
        <v>276</v>
      </c>
      <c r="K25" s="68" t="s">
        <v>140</v>
      </c>
      <c r="L25" s="68" t="s">
        <v>141</v>
      </c>
      <c r="M25" s="68" t="s">
        <v>173</v>
      </c>
      <c r="N25" s="68" t="s">
        <v>174</v>
      </c>
      <c r="O25" s="68" t="s">
        <v>175</v>
      </c>
      <c r="P25" s="68" t="s">
        <v>176</v>
      </c>
      <c r="Q25" s="68" t="s">
        <v>177</v>
      </c>
      <c r="R25" s="68" t="s">
        <v>178</v>
      </c>
      <c r="S25" s="68" t="s">
        <v>271</v>
      </c>
      <c r="T25" s="68" t="s">
        <v>180</v>
      </c>
      <c r="U25" s="68" t="s">
        <v>181</v>
      </c>
      <c r="V25" s="68" t="s">
        <v>182</v>
      </c>
      <c r="W25" s="68" t="s">
        <v>142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E25" s="68" t="s">
        <v>189</v>
      </c>
      <c r="AF25" s="68" t="s">
        <v>188</v>
      </c>
      <c r="AG25" s="68" t="s">
        <v>95</v>
      </c>
      <c r="AH25" s="68" t="s">
        <v>190</v>
      </c>
      <c r="AJ25" s="68" t="s">
        <v>96</v>
      </c>
      <c r="AK25" s="68" t="s">
        <v>183</v>
      </c>
      <c r="AL25" s="68" t="s">
        <v>184</v>
      </c>
      <c r="AM25" s="68" t="s">
        <v>191</v>
      </c>
      <c r="AN25" s="68" t="s">
        <v>192</v>
      </c>
      <c r="AO25" s="68" t="s">
        <v>193</v>
      </c>
      <c r="AP25" s="68" t="s">
        <v>194</v>
      </c>
    </row>
    <row r="26" spans="1:42">
      <c r="A26" s="68" t="s">
        <v>136</v>
      </c>
      <c r="B26" s="68" t="s">
        <v>130</v>
      </c>
      <c r="C26" s="68" t="s">
        <v>48</v>
      </c>
      <c r="E26" s="68" t="s">
        <v>277</v>
      </c>
      <c r="K26" s="68" t="s">
        <v>143</v>
      </c>
      <c r="L26" s="68" t="s">
        <v>144</v>
      </c>
      <c r="M26" s="68" t="s">
        <v>195</v>
      </c>
      <c r="N26" s="68" t="s">
        <v>196</v>
      </c>
      <c r="O26" s="68" t="s">
        <v>197</v>
      </c>
      <c r="P26" s="68" t="s">
        <v>198</v>
      </c>
      <c r="Q26" s="68" t="s">
        <v>199</v>
      </c>
      <c r="R26" s="68" t="s">
        <v>200</v>
      </c>
      <c r="S26" s="68" t="s">
        <v>272</v>
      </c>
      <c r="T26" s="68" t="s">
        <v>202</v>
      </c>
      <c r="U26" s="68" t="s">
        <v>203</v>
      </c>
      <c r="V26" s="68" t="s">
        <v>204</v>
      </c>
      <c r="W26" s="68" t="s">
        <v>145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E26" s="68" t="s">
        <v>211</v>
      </c>
      <c r="AF26" s="68" t="s">
        <v>210</v>
      </c>
      <c r="AG26" s="68" t="s">
        <v>95</v>
      </c>
      <c r="AH26" s="68" t="s">
        <v>212</v>
      </c>
      <c r="AJ26" s="68" t="s">
        <v>96</v>
      </c>
      <c r="AK26" s="68" t="s">
        <v>205</v>
      </c>
      <c r="AL26" s="68" t="s">
        <v>206</v>
      </c>
      <c r="AM26" s="68" t="s">
        <v>213</v>
      </c>
      <c r="AN26" s="68" t="s">
        <v>214</v>
      </c>
      <c r="AO26" s="68" t="s">
        <v>215</v>
      </c>
      <c r="AP26" s="68" t="s">
        <v>216</v>
      </c>
    </row>
    <row r="27" spans="1:42">
      <c r="A27" s="68" t="s">
        <v>136</v>
      </c>
      <c r="B27" s="68" t="s">
        <v>146</v>
      </c>
      <c r="C27" s="68" t="s">
        <v>48</v>
      </c>
      <c r="E27" s="68" t="s">
        <v>278</v>
      </c>
      <c r="K27" s="68" t="s">
        <v>217</v>
      </c>
      <c r="L27" s="68" t="s">
        <v>218</v>
      </c>
      <c r="M27" s="68" t="s">
        <v>219</v>
      </c>
      <c r="N27" s="68" t="s">
        <v>220</v>
      </c>
      <c r="O27" s="68" t="s">
        <v>221</v>
      </c>
      <c r="P27" s="68" t="s">
        <v>222</v>
      </c>
      <c r="Q27" s="68" t="s">
        <v>223</v>
      </c>
      <c r="R27" s="68" t="s">
        <v>224</v>
      </c>
      <c r="S27" s="68" t="s">
        <v>273</v>
      </c>
      <c r="T27" s="68" t="s">
        <v>225</v>
      </c>
      <c r="U27" s="68" t="s">
        <v>226</v>
      </c>
      <c r="V27" s="68" t="s">
        <v>227</v>
      </c>
      <c r="W27" s="68" t="s">
        <v>228</v>
      </c>
      <c r="X27" s="68" t="s">
        <v>229</v>
      </c>
      <c r="Y27" s="68" t="s">
        <v>230</v>
      </c>
      <c r="Z27" s="68" t="s">
        <v>231</v>
      </c>
      <c r="AA27" s="68" t="s">
        <v>232</v>
      </c>
      <c r="AB27" s="68" t="s">
        <v>233</v>
      </c>
      <c r="AC27" s="68" t="s">
        <v>147</v>
      </c>
      <c r="AD27" s="68" t="s">
        <v>234</v>
      </c>
      <c r="AE27" s="68" t="s">
        <v>235</v>
      </c>
      <c r="AF27" s="68" t="s">
        <v>234</v>
      </c>
      <c r="AG27" s="68" t="s">
        <v>95</v>
      </c>
      <c r="AH27" s="68" t="s">
        <v>236</v>
      </c>
      <c r="AJ27" s="68" t="s">
        <v>96</v>
      </c>
      <c r="AK27" s="68" t="s">
        <v>229</v>
      </c>
      <c r="AL27" s="68" t="s">
        <v>230</v>
      </c>
      <c r="AM27" s="68" t="s">
        <v>237</v>
      </c>
      <c r="AN27" s="68" t="s">
        <v>238</v>
      </c>
      <c r="AO27" s="68" t="s">
        <v>239</v>
      </c>
      <c r="AP27" s="68" t="s">
        <v>240</v>
      </c>
    </row>
    <row r="28" spans="1:42">
      <c r="A28" s="68" t="s">
        <v>136</v>
      </c>
      <c r="B28" s="68" t="s">
        <v>148</v>
      </c>
      <c r="C28" s="68" t="s">
        <v>48</v>
      </c>
      <c r="E28" s="68" t="s">
        <v>277</v>
      </c>
      <c r="K28" s="68" t="s">
        <v>279</v>
      </c>
      <c r="L28" s="68" t="s">
        <v>280</v>
      </c>
      <c r="M28" s="68" t="s">
        <v>241</v>
      </c>
      <c r="N28" s="68" t="s">
        <v>242</v>
      </c>
      <c r="O28" s="68" t="s">
        <v>243</v>
      </c>
      <c r="P28" s="68" t="s">
        <v>281</v>
      </c>
      <c r="Q28" s="68" t="s">
        <v>244</v>
      </c>
      <c r="R28" s="68" t="s">
        <v>245</v>
      </c>
      <c r="S28" s="68" t="s">
        <v>282</v>
      </c>
      <c r="T28" s="68" t="s">
        <v>283</v>
      </c>
      <c r="U28" s="68" t="s">
        <v>284</v>
      </c>
      <c r="V28" s="68" t="s">
        <v>285</v>
      </c>
      <c r="W28" s="68" t="s">
        <v>286</v>
      </c>
      <c r="X28" s="68" t="s">
        <v>246</v>
      </c>
      <c r="Y28" s="68" t="s">
        <v>247</v>
      </c>
      <c r="Z28" s="68" t="s">
        <v>248</v>
      </c>
      <c r="AA28" s="68" t="s">
        <v>249</v>
      </c>
      <c r="AB28" s="68" t="s">
        <v>250</v>
      </c>
      <c r="AC28" s="68" t="s">
        <v>149</v>
      </c>
      <c r="AD28" s="68" t="s">
        <v>251</v>
      </c>
      <c r="AE28" s="68" t="s">
        <v>287</v>
      </c>
      <c r="AF28" s="68" t="s">
        <v>251</v>
      </c>
      <c r="AG28" s="68" t="s">
        <v>95</v>
      </c>
      <c r="AH28" s="68" t="s">
        <v>252</v>
      </c>
      <c r="AJ28" s="68" t="s">
        <v>96</v>
      </c>
      <c r="AK28" s="68" t="s">
        <v>246</v>
      </c>
      <c r="AL28" s="68" t="s">
        <v>247</v>
      </c>
      <c r="AM28" s="68" t="s">
        <v>288</v>
      </c>
      <c r="AN28" s="68" t="s">
        <v>289</v>
      </c>
      <c r="AO28" s="68" t="s">
        <v>290</v>
      </c>
      <c r="AP28" s="68" t="s">
        <v>291</v>
      </c>
    </row>
    <row r="29" spans="1:42">
      <c r="A29" s="68" t="s">
        <v>136</v>
      </c>
      <c r="B29" s="68" t="s">
        <v>253</v>
      </c>
      <c r="C29" s="68" t="s">
        <v>48</v>
      </c>
      <c r="E29" s="68" t="s">
        <v>292</v>
      </c>
      <c r="K29" s="68" t="s">
        <v>293</v>
      </c>
      <c r="L29" s="68" t="s">
        <v>294</v>
      </c>
      <c r="M29" s="68" t="s">
        <v>254</v>
      </c>
      <c r="N29" s="68" t="s">
        <v>255</v>
      </c>
      <c r="O29" s="68" t="s">
        <v>256</v>
      </c>
      <c r="P29" s="68" t="s">
        <v>295</v>
      </c>
      <c r="Q29" s="68" t="s">
        <v>257</v>
      </c>
      <c r="R29" s="68" t="s">
        <v>258</v>
      </c>
      <c r="S29" s="68" t="s">
        <v>296</v>
      </c>
      <c r="T29" s="68" t="s">
        <v>297</v>
      </c>
      <c r="U29" s="68" t="s">
        <v>298</v>
      </c>
      <c r="V29" s="68" t="s">
        <v>299</v>
      </c>
      <c r="W29" s="68" t="s">
        <v>300</v>
      </c>
      <c r="X29" s="68" t="s">
        <v>259</v>
      </c>
      <c r="Y29" s="68" t="s">
        <v>260</v>
      </c>
      <c r="Z29" s="68" t="s">
        <v>261</v>
      </c>
      <c r="AA29" s="68" t="s">
        <v>262</v>
      </c>
      <c r="AB29" s="68" t="s">
        <v>263</v>
      </c>
      <c r="AC29" s="68" t="s">
        <v>264</v>
      </c>
      <c r="AD29" s="68" t="s">
        <v>265</v>
      </c>
      <c r="AE29" s="68" t="s">
        <v>301</v>
      </c>
      <c r="AF29" s="68" t="s">
        <v>265</v>
      </c>
      <c r="AG29" s="68" t="s">
        <v>95</v>
      </c>
      <c r="AH29" s="68" t="s">
        <v>302</v>
      </c>
      <c r="AJ29" s="68" t="s">
        <v>96</v>
      </c>
      <c r="AK29" s="68" t="s">
        <v>259</v>
      </c>
      <c r="AL29" s="68" t="s">
        <v>260</v>
      </c>
      <c r="AM29" s="68" t="s">
        <v>303</v>
      </c>
      <c r="AN29" s="68" t="s">
        <v>304</v>
      </c>
      <c r="AO29" s="68" t="s">
        <v>305</v>
      </c>
      <c r="AP29" s="68" t="s">
        <v>306</v>
      </c>
    </row>
    <row r="30" spans="1:42">
      <c r="A30" s="68" t="s">
        <v>136</v>
      </c>
      <c r="B30" s="68" t="s">
        <v>307</v>
      </c>
      <c r="C30" s="68" t="s">
        <v>48</v>
      </c>
      <c r="E30" s="68" t="s">
        <v>308</v>
      </c>
      <c r="K30" s="68" t="s">
        <v>309</v>
      </c>
      <c r="L30" s="68" t="s">
        <v>310</v>
      </c>
      <c r="M30" s="68" t="s">
        <v>311</v>
      </c>
      <c r="N30" s="68" t="s">
        <v>312</v>
      </c>
      <c r="O30" s="68" t="s">
        <v>313</v>
      </c>
      <c r="P30" s="68" t="s">
        <v>314</v>
      </c>
      <c r="Q30" s="68" t="s">
        <v>315</v>
      </c>
      <c r="R30" s="68" t="s">
        <v>316</v>
      </c>
      <c r="S30" s="68" t="s">
        <v>317</v>
      </c>
      <c r="T30" s="68" t="s">
        <v>318</v>
      </c>
      <c r="U30" s="68" t="s">
        <v>319</v>
      </c>
      <c r="V30" s="68" t="s">
        <v>320</v>
      </c>
      <c r="W30" s="68" t="s">
        <v>321</v>
      </c>
      <c r="X30" s="68" t="s">
        <v>322</v>
      </c>
      <c r="Y30" s="68" t="s">
        <v>323</v>
      </c>
      <c r="Z30" s="68" t="s">
        <v>324</v>
      </c>
      <c r="AA30" s="68" t="s">
        <v>325</v>
      </c>
      <c r="AB30" s="68" t="s">
        <v>326</v>
      </c>
      <c r="AC30" s="68" t="s">
        <v>327</v>
      </c>
      <c r="AD30" s="68" t="s">
        <v>328</v>
      </c>
      <c r="AE30" s="68" t="s">
        <v>329</v>
      </c>
      <c r="AF30" s="68" t="s">
        <v>328</v>
      </c>
      <c r="AG30" s="68" t="s">
        <v>95</v>
      </c>
      <c r="AH30" s="68" t="s">
        <v>330</v>
      </c>
      <c r="AJ30" s="68" t="s">
        <v>96</v>
      </c>
      <c r="AK30" s="68" t="s">
        <v>322</v>
      </c>
      <c r="AL30" s="68" t="s">
        <v>323</v>
      </c>
      <c r="AM30" s="68" t="s">
        <v>331</v>
      </c>
      <c r="AN30" s="68" t="s">
        <v>332</v>
      </c>
      <c r="AO30" s="68" t="s">
        <v>333</v>
      </c>
      <c r="AP30" s="68" t="s">
        <v>334</v>
      </c>
    </row>
    <row r="31" spans="1:42">
      <c r="A31" s="68" t="s">
        <v>136</v>
      </c>
      <c r="B31" s="68" t="s">
        <v>335</v>
      </c>
      <c r="C31" s="68" t="s">
        <v>48</v>
      </c>
      <c r="E31" s="68" t="s">
        <v>336</v>
      </c>
      <c r="K31" s="68" t="s">
        <v>337</v>
      </c>
      <c r="L31" s="68" t="s">
        <v>338</v>
      </c>
      <c r="M31" s="68" t="s">
        <v>339</v>
      </c>
      <c r="N31" s="68" t="s">
        <v>340</v>
      </c>
      <c r="O31" s="68" t="s">
        <v>341</v>
      </c>
      <c r="P31" s="68" t="s">
        <v>342</v>
      </c>
      <c r="Q31" s="68" t="s">
        <v>343</v>
      </c>
      <c r="R31" s="68" t="s">
        <v>344</v>
      </c>
      <c r="S31" s="68" t="s">
        <v>345</v>
      </c>
      <c r="T31" s="68" t="s">
        <v>346</v>
      </c>
      <c r="U31" s="68" t="s">
        <v>347</v>
      </c>
      <c r="V31" s="68" t="s">
        <v>348</v>
      </c>
      <c r="W31" s="68" t="s">
        <v>349</v>
      </c>
      <c r="X31" s="68" t="s">
        <v>350</v>
      </c>
      <c r="Y31" s="68" t="s">
        <v>351</v>
      </c>
      <c r="Z31" s="68" t="s">
        <v>352</v>
      </c>
      <c r="AA31" s="68" t="s">
        <v>353</v>
      </c>
      <c r="AB31" s="68" t="s">
        <v>354</v>
      </c>
      <c r="AC31" s="68" t="s">
        <v>355</v>
      </c>
      <c r="AD31" s="68" t="s">
        <v>356</v>
      </c>
      <c r="AE31" s="68" t="s">
        <v>357</v>
      </c>
      <c r="AF31" s="68" t="s">
        <v>356</v>
      </c>
      <c r="AG31" s="68" t="s">
        <v>95</v>
      </c>
      <c r="AH31" s="68" t="s">
        <v>358</v>
      </c>
      <c r="AJ31" s="68" t="s">
        <v>96</v>
      </c>
      <c r="AK31" s="68" t="s">
        <v>350</v>
      </c>
      <c r="AL31" s="68" t="s">
        <v>351</v>
      </c>
      <c r="AM31" s="68" t="s">
        <v>359</v>
      </c>
      <c r="AN31" s="68" t="s">
        <v>360</v>
      </c>
      <c r="AO31" s="68" t="s">
        <v>361</v>
      </c>
      <c r="AP31" s="68" t="s">
        <v>362</v>
      </c>
    </row>
    <row r="32" spans="1:42">
      <c r="A32" s="68" t="s">
        <v>136</v>
      </c>
      <c r="B32" s="68" t="s">
        <v>363</v>
      </c>
      <c r="C32" s="68" t="s">
        <v>48</v>
      </c>
      <c r="E32" s="68" t="s">
        <v>364</v>
      </c>
      <c r="K32" s="68" t="s">
        <v>365</v>
      </c>
      <c r="L32" s="68" t="s">
        <v>366</v>
      </c>
      <c r="M32" s="68" t="s">
        <v>367</v>
      </c>
      <c r="N32" s="68" t="s">
        <v>368</v>
      </c>
      <c r="O32" s="68" t="s">
        <v>369</v>
      </c>
      <c r="P32" s="68" t="s">
        <v>370</v>
      </c>
      <c r="Q32" s="68" t="s">
        <v>371</v>
      </c>
      <c r="R32" s="68" t="s">
        <v>372</v>
      </c>
      <c r="S32" s="68" t="s">
        <v>373</v>
      </c>
      <c r="T32" s="68" t="s">
        <v>374</v>
      </c>
      <c r="U32" s="68" t="s">
        <v>375</v>
      </c>
      <c r="V32" s="68" t="s">
        <v>376</v>
      </c>
      <c r="W32" s="68" t="s">
        <v>377</v>
      </c>
      <c r="X32" s="68" t="s">
        <v>378</v>
      </c>
      <c r="Y32" s="68" t="s">
        <v>379</v>
      </c>
      <c r="Z32" s="68" t="s">
        <v>380</v>
      </c>
      <c r="AA32" s="68" t="s">
        <v>381</v>
      </c>
      <c r="AB32" s="68" t="s">
        <v>382</v>
      </c>
      <c r="AC32" s="68" t="s">
        <v>383</v>
      </c>
      <c r="AD32" s="68" t="s">
        <v>384</v>
      </c>
      <c r="AE32" s="68" t="s">
        <v>385</v>
      </c>
      <c r="AF32" s="68" t="s">
        <v>384</v>
      </c>
      <c r="AG32" s="68" t="s">
        <v>95</v>
      </c>
      <c r="AH32" s="68" t="s">
        <v>386</v>
      </c>
      <c r="AJ32" s="68" t="s">
        <v>96</v>
      </c>
      <c r="AK32" s="68" t="s">
        <v>378</v>
      </c>
      <c r="AL32" s="68" t="s">
        <v>379</v>
      </c>
      <c r="AM32" s="68" t="s">
        <v>387</v>
      </c>
      <c r="AN32" s="68" t="s">
        <v>388</v>
      </c>
      <c r="AO32" s="68" t="s">
        <v>389</v>
      </c>
      <c r="AP32" s="68" t="s">
        <v>390</v>
      </c>
    </row>
    <row r="33" spans="1:42">
      <c r="A33" s="68" t="s">
        <v>136</v>
      </c>
      <c r="B33" s="68" t="s">
        <v>391</v>
      </c>
      <c r="C33" s="68" t="s">
        <v>48</v>
      </c>
      <c r="E33" s="68" t="s">
        <v>392</v>
      </c>
      <c r="K33" s="68" t="s">
        <v>393</v>
      </c>
      <c r="L33" s="68" t="s">
        <v>394</v>
      </c>
      <c r="M33" s="68" t="s">
        <v>395</v>
      </c>
      <c r="N33" s="68" t="s">
        <v>396</v>
      </c>
      <c r="O33" s="68" t="s">
        <v>397</v>
      </c>
      <c r="P33" s="68" t="s">
        <v>398</v>
      </c>
      <c r="Q33" s="68" t="s">
        <v>399</v>
      </c>
      <c r="R33" s="68" t="s">
        <v>400</v>
      </c>
      <c r="S33" s="68" t="s">
        <v>401</v>
      </c>
      <c r="T33" s="68" t="s">
        <v>402</v>
      </c>
      <c r="U33" s="68" t="s">
        <v>403</v>
      </c>
      <c r="V33" s="68" t="s">
        <v>404</v>
      </c>
      <c r="W33" s="68" t="s">
        <v>405</v>
      </c>
      <c r="X33" s="68" t="s">
        <v>406</v>
      </c>
      <c r="Y33" s="68" t="s">
        <v>407</v>
      </c>
      <c r="Z33" s="68" t="s">
        <v>408</v>
      </c>
      <c r="AA33" s="68" t="s">
        <v>409</v>
      </c>
      <c r="AB33" s="68" t="s">
        <v>410</v>
      </c>
      <c r="AC33" s="68" t="s">
        <v>411</v>
      </c>
      <c r="AD33" s="68" t="s">
        <v>412</v>
      </c>
      <c r="AE33" s="68" t="s">
        <v>413</v>
      </c>
      <c r="AF33" s="68" t="s">
        <v>412</v>
      </c>
      <c r="AG33" s="68" t="s">
        <v>95</v>
      </c>
      <c r="AH33" s="68" t="s">
        <v>414</v>
      </c>
      <c r="AJ33" s="68" t="s">
        <v>96</v>
      </c>
      <c r="AK33" s="68" t="s">
        <v>406</v>
      </c>
      <c r="AL33" s="68" t="s">
        <v>407</v>
      </c>
      <c r="AM33" s="68" t="s">
        <v>415</v>
      </c>
      <c r="AN33" s="68" t="s">
        <v>416</v>
      </c>
      <c r="AO33" s="68" t="s">
        <v>417</v>
      </c>
      <c r="AP33" s="68" t="s">
        <v>418</v>
      </c>
    </row>
    <row r="34" spans="1:42">
      <c r="B34" s="68" t="s">
        <v>419</v>
      </c>
      <c r="C34" s="68" t="s">
        <v>49</v>
      </c>
      <c r="E34" s="68" t="s">
        <v>128</v>
      </c>
      <c r="M34" s="68" t="s">
        <v>420</v>
      </c>
      <c r="N34" s="68" t="s">
        <v>421</v>
      </c>
      <c r="O34" s="68" t="s">
        <v>422</v>
      </c>
      <c r="Q34" s="68" t="s">
        <v>423</v>
      </c>
      <c r="R34" s="68" t="s">
        <v>424</v>
      </c>
      <c r="T34" s="68" t="s">
        <v>425</v>
      </c>
      <c r="U34" s="68" t="s">
        <v>426</v>
      </c>
      <c r="X34" s="68" t="s">
        <v>425</v>
      </c>
      <c r="Y34" s="68" t="s">
        <v>427</v>
      </c>
      <c r="Z34" s="68" t="s">
        <v>428</v>
      </c>
      <c r="AA34" s="68" t="s">
        <v>429</v>
      </c>
      <c r="AB34" s="68" t="s">
        <v>430</v>
      </c>
      <c r="AC34" s="68" t="s">
        <v>431</v>
      </c>
      <c r="AD34" s="68" t="s">
        <v>432</v>
      </c>
      <c r="AH34" s="68" t="s">
        <v>433</v>
      </c>
      <c r="AL34" s="68" t="s">
        <v>434</v>
      </c>
      <c r="AM34" s="68" t="s">
        <v>435</v>
      </c>
    </row>
    <row r="35" spans="1:42">
      <c r="B35" s="68" t="s">
        <v>436</v>
      </c>
      <c r="C35" s="68" t="s">
        <v>50</v>
      </c>
      <c r="E35" s="68" t="s">
        <v>131</v>
      </c>
      <c r="M35" s="68" t="s">
        <v>437</v>
      </c>
      <c r="N35" s="68" t="s">
        <v>438</v>
      </c>
      <c r="O35" s="68" t="s">
        <v>439</v>
      </c>
      <c r="Q35" s="68" t="s">
        <v>440</v>
      </c>
      <c r="R35" s="68" t="s">
        <v>441</v>
      </c>
      <c r="T35" s="68" t="s">
        <v>442</v>
      </c>
      <c r="U35" s="68" t="s">
        <v>443</v>
      </c>
      <c r="X35" s="68" t="s">
        <v>442</v>
      </c>
      <c r="Y35" s="68" t="s">
        <v>444</v>
      </c>
      <c r="Z35" s="68" t="s">
        <v>445</v>
      </c>
      <c r="AA35" s="68" t="s">
        <v>446</v>
      </c>
      <c r="AB35" s="68" t="s">
        <v>447</v>
      </c>
      <c r="AC35" s="68" t="s">
        <v>448</v>
      </c>
      <c r="AD35" s="68" t="s">
        <v>449</v>
      </c>
      <c r="AL35" s="68" t="s">
        <v>450</v>
      </c>
      <c r="AM35" s="68" t="s">
        <v>451</v>
      </c>
    </row>
    <row r="37" spans="1:42">
      <c r="AC37" s="68" t="s">
        <v>452</v>
      </c>
      <c r="AD37" s="68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9"/>
  <sheetViews>
    <sheetView tabSelected="1" topLeftCell="P19" zoomScale="85" zoomScaleNormal="85" workbookViewId="0">
      <selection activeCell="R29" sqref="R2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0.7109375" style="18" customWidth="1"/>
    <col min="16" max="16" width="8.140625" style="18" customWidth="1"/>
    <col min="17" max="17" width="11.85546875" style="4" bestFit="1" customWidth="1"/>
    <col min="18" max="18" width="8.28515625" style="4" customWidth="1"/>
    <col min="19" max="19" width="14" style="45" customWidth="1"/>
    <col min="20" max="20" width="9.85546875" style="45" bestFit="1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9.140625" style="4" customWidth="1"/>
    <col min="27" max="27" width="10.5703125" style="60" bestFit="1" customWidth="1"/>
    <col min="28" max="28" width="21.42578125" style="4" bestFit="1" customWidth="1"/>
    <col min="29" max="29" width="9.85546875" style="4" customWidth="1"/>
    <col min="30" max="30" width="10.42578125" style="4" customWidth="1"/>
    <col min="31" max="31" width="13.28515625" style="21" customWidth="1"/>
    <col min="32" max="32" width="8.8554687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2.140625" style="4" customWidth="1"/>
    <col min="38" max="38" width="51.42578125" style="4" bestFit="1" customWidth="1"/>
    <col min="39" max="39" width="11.85546875" style="4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20240401..20240430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2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2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1" t="str">
        <f>IF(M24="","Hide","Show")</f>
        <v>Show</v>
      </c>
      <c r="C24" s="4" t="s">
        <v>48</v>
      </c>
      <c r="E24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LTD."",""14=ITEMCODE"",""MS228-04529GLP"",""14=ITEMNAME"",""MS SQ"&amp;"LSVRSTD SNGL SA MVL"",""10=QUANTITY"",""9.000000"",""14=U_PONO"",""949498"",""15=U_PODATE"",""28/3/2024"",""10=U_TLINTCOS"",""0.000000"",""2=SLPCODE"",""132"",""14=SLPNAME"",""E0001-CS"",""14=MEMO"",""WENDY KUM CHIOU SZE"",""14=CONTACTNAME"",""E-INVOICE(AP DIRECT)"",""10=LINETOTAL"",""4375."&amp;"710000"",""14=U_ENR"","""",""14=U_MSENR"",""S7138270"",""14=U_MSPCN"",""AD5A91AA"",""14=ADDRESS2"",""CALEB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caleb.lim@synapxe.sg"""</f>
        <v>"UICACS","","SQL=","2=DOCNUM","33034789","14=CUSTREF","8000009491","14=U_CUSTREF","8000009491","15=DOCDATE","1/4/2024","15=TAXDATE","1/4/2024","14=CARDCODE","CI0099-SGD","14=CARDNAME","SYNAPXE PTE. LTD.","14=ITEMCODE","MS228-04529GLP","14=ITEMNAME","MS SQLSVRSTD SNGL SA MVL","10=QUANTITY","9.000000","14=U_PONO","949498","15=U_PODATE","28/3/2024","10=U_TLINTCOS","0.000000","2=SLPCODE","132","14=SLPNAME","E0001-CS","14=MEMO","WENDY KUM CHIOU SZE","14=CONTACTNAME","E-INVOICE(AP DIRECT)","10=LINETOTAL","4375.710000","14=U_ENR","","14=U_MSENR","S7138270","14=U_MSPCN","AD5A91AA","14=ADDRESS2","CALEB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4" s="4">
        <f>MONTH(N24)</f>
        <v>4</v>
      </c>
      <c r="L24" s="4">
        <f>YEAR(N24)</f>
        <v>2024</v>
      </c>
      <c r="M24" s="4">
        <v>33034789</v>
      </c>
      <c r="N24" s="38">
        <v>45383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"949498"</f>
        <v>949498</v>
      </c>
      <c r="T24" s="50">
        <v>45379</v>
      </c>
      <c r="U24" s="50" t="str">
        <f>"8000009491"</f>
        <v>8000009491</v>
      </c>
      <c r="V24" s="50">
        <v>45383</v>
      </c>
      <c r="W24" s="51">
        <f>SUM(N24-T24)</f>
        <v>4</v>
      </c>
      <c r="X24" s="65" t="str">
        <f>"MS228-04529GLP"</f>
        <v>MS228-04529GLP</v>
      </c>
      <c r="Y24" s="65" t="str">
        <f>"MS SQLSVRSTD SNGL SA MVL"</f>
        <v>MS SQLSVRSTD SNGL SA MVL</v>
      </c>
      <c r="Z24" s="65" t="str">
        <f>"WENDY KUM CHIOU SZE"</f>
        <v>WENDY KUM CHIOU SZE</v>
      </c>
      <c r="AA24" s="60">
        <v>9</v>
      </c>
      <c r="AB24" s="65" t="str">
        <f>"E-INVOICE(AP DIRECT)"</f>
        <v>E-INVOICE(AP DIRECT)</v>
      </c>
      <c r="AC24" s="37">
        <f>IFERROR(AD24/AA24,0)</f>
        <v>486.19</v>
      </c>
      <c r="AD24" s="37">
        <v>4375.71</v>
      </c>
      <c r="AE24" s="73">
        <v>3</v>
      </c>
      <c r="AF24" s="37">
        <v>4375.71</v>
      </c>
      <c r="AG24" s="63" t="s">
        <v>95</v>
      </c>
      <c r="AH24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24" s="18"/>
      <c r="AJ24" s="63" t="s">
        <v>96</v>
      </c>
      <c r="AK24" s="4" t="str">
        <f>"MS228-04529GLP"</f>
        <v>MS228-04529GLP</v>
      </c>
      <c r="AL24" s="4" t="str">
        <f>"MS SQLSVRSTD SNGL SA MVL"</f>
        <v>MS SQLSVRSTD SNGL SA MVL</v>
      </c>
      <c r="AM24" t="s">
        <v>454</v>
      </c>
      <c r="AN24" s="4" t="s">
        <v>455</v>
      </c>
      <c r="AO24" s="4" t="s">
        <v>456</v>
      </c>
      <c r="AP24" s="4" t="str">
        <f>"-"</f>
        <v>-</v>
      </c>
    </row>
    <row r="25" spans="1:42">
      <c r="A25" s="1" t="s">
        <v>136</v>
      </c>
      <c r="B25" s="1" t="str">
        <f t="shared" ref="B25:B33" si="0">IF(M25="","Hide","Show")</f>
        <v>Show</v>
      </c>
      <c r="C25" s="4" t="s">
        <v>48</v>
      </c>
      <c r="E25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LTD."",""14=ITEMCODE"",""MS7NQ-00301GLP"",""14=ITEMNAME"",""MS SQ"&amp;"LSVRSTDCORE SNGL SA MVL 2LIC CORELIC"",""10=QUANTITY"",""2.000000"",""14=U_PONO"",""949498"",""15=U_PODATE"",""28/3/2024"",""10=U_TLINTCOS"",""0.000000"",""2=SLPCODE"",""132"",""14=SLPNAME"",""E0001-CS"",""14=MEMO"",""WENDY KUM CHIOU SZE"",""14=CONTACTNAME"",""E-INVOICE(AP DIRECT)"",""10="&amp;"LINETOTAL"",""3897.700000"",""14=U_ENR"","""",""14=U_MSENR"",""S7138270"",""14=U_MSPCN"",""AD5A91AA"",""14=ADDRESS2"",""CALEB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caleb.li"&amp;"m@synapxe.sg"""</f>
        <v>"UICACS","","SQL=","2=DOCNUM","33034789","14=CUSTREF","8000009491","14=U_CUSTREF","8000009491","15=DOCDATE","1/4/2024","15=TAXDATE","1/4/2024","14=CARDCODE","CI0099-SGD","14=CARDNAME","SYNAPXE PTE. LTD.","14=ITEMCODE","MS7NQ-00301GLP","14=ITEMNAME","MS SQLSVRSTDCORE SNGL SA MVL 2LIC CORELIC","10=QUANTITY","2.000000","14=U_PONO","949498","15=U_PODATE","28/3/2024","10=U_TLINTCOS","0.000000","2=SLPCODE","132","14=SLPNAME","E0001-CS","14=MEMO","WENDY KUM CHIOU SZE","14=CONTACTNAME","E-INVOICE(AP DIRECT)","10=LINETOTAL","3897.700000","14=U_ENR","","14=U_MSENR","S7138270","14=U_MSPCN","AD5A91AA","14=ADDRESS2","CALEB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5" s="4">
        <f>MONTH(N25)</f>
        <v>4</v>
      </c>
      <c r="L25" s="4">
        <f>YEAR(N25)</f>
        <v>2024</v>
      </c>
      <c r="M25" s="4">
        <v>33034789</v>
      </c>
      <c r="N25" s="38">
        <v>45383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"949498"</f>
        <v>949498</v>
      </c>
      <c r="T25" s="50">
        <v>45379</v>
      </c>
      <c r="U25" s="50" t="str">
        <f>"8000009491"</f>
        <v>8000009491</v>
      </c>
      <c r="V25" s="50">
        <v>45383</v>
      </c>
      <c r="W25" s="51">
        <f>SUM(N25-T25)</f>
        <v>4</v>
      </c>
      <c r="X25" s="65" t="str">
        <f>"MS7NQ-00301GLP"</f>
        <v>MS7NQ-00301GLP</v>
      </c>
      <c r="Y25" s="65" t="str">
        <f>"MS SQLSVRSTDCORE SNGL SA MVL 2LIC CORELIC"</f>
        <v>MS SQLSVRSTDCORE SNGL SA MVL 2LIC CORELIC</v>
      </c>
      <c r="Z25" s="65" t="str">
        <f>"WENDY KUM CHIOU SZE"</f>
        <v>WENDY KUM CHIOU SZE</v>
      </c>
      <c r="AA25" s="60">
        <v>2</v>
      </c>
      <c r="AB25" s="65" t="str">
        <f>"E-INVOICE(AP DIRECT)"</f>
        <v>E-INVOICE(AP DIRECT)</v>
      </c>
      <c r="AC25" s="37">
        <f>IFERROR(AD25/AA25,0)</f>
        <v>1948.85</v>
      </c>
      <c r="AD25" s="37">
        <v>3897.7</v>
      </c>
      <c r="AE25" s="73">
        <v>3</v>
      </c>
      <c r="AF25" s="37">
        <v>3897.7</v>
      </c>
      <c r="AG25" s="63" t="s">
        <v>95</v>
      </c>
      <c r="AH25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25" s="18"/>
      <c r="AJ25" s="63" t="s">
        <v>96</v>
      </c>
      <c r="AK25" s="4" t="str">
        <f>"MS7NQ-00301GLP"</f>
        <v>MS7NQ-00301GLP</v>
      </c>
      <c r="AL25" s="4" t="str">
        <f>"MS SQLSVRSTDCORE SNGL SA MVL 2LIC CORELIC"</f>
        <v>MS SQLSVRSTDCORE SNGL SA MVL 2LIC CORELIC</v>
      </c>
      <c r="AM25" t="s">
        <v>454</v>
      </c>
      <c r="AN25" s="4" t="s">
        <v>455</v>
      </c>
      <c r="AO25" s="4" t="s">
        <v>456</v>
      </c>
      <c r="AP25" s="4" t="str">
        <f>"-"</f>
        <v>-</v>
      </c>
    </row>
    <row r="26" spans="1:42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LTD."",""14=ITEMCODE"",""MS7JQ-00355GLP"",""14=ITEMNAME"",""MS SQ"&amp;"LSVRENTCORE SNGL SA MVL 2LIC CORELIC"",""10=QUANTITY"",""2.000000"",""14=U_PONO"",""949498"",""15=U_PODATE"",""28/3/2024"",""10=U_TLINTCOS"",""0.000000"",""2=SLPCODE"",""132"",""14=SLPNAME"",""E0001-CS"",""14=MEMO"",""WENDY KUM CHIOU SZE"",""14=CONTACTNAME"",""E-INVOICE(AP DIRECT)"",""10="&amp;"LINETOTAL"",""14963.540000"",""14=U_ENR"","""",""14=U_MSENR"",""S7138270"",""14=U_MSPCN"",""AD5A91AA"",""14=ADDRESS2"",""CALEB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f>
        <v>"UICACS","","SQL=","2=DOCNUM","33034789","14=CUSTREF","8000009491","14=U_CUSTREF","8000009491","15=DOCDATE","1/4/2024","15=TAXDATE","1/4/2024","14=CARDCODE","CI0099-SGD","14=CARDNAME","SYNAPXE PTE. LTD.","14=ITEMCODE","MS7JQ-00355GLP","14=ITEMNAME","MS SQLSVRENTCORE SNGL SA MVL 2LIC CORELIC","10=QUANTITY","2.000000","14=U_PONO","949498","15=U_PODATE","28/3/2024","10=U_TLINTCOS","0.000000","2=SLPCODE","132","14=SLPNAME","E0001-CS","14=MEMO","WENDY KUM CHIOU SZE","14=CONTACTNAME","E-INVOICE(AP DIRECT)","10=LINETOTAL","14963.540000","14=U_ENR","","14=U_MSENR","S7138270","14=U_MSPCN","AD5A91AA","14=ADDRESS2","CALEB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6" s="4">
        <f>MONTH(N26)</f>
        <v>4</v>
      </c>
      <c r="L26" s="4">
        <f>YEAR(N26)</f>
        <v>2024</v>
      </c>
      <c r="M26" s="4">
        <v>33034789</v>
      </c>
      <c r="N26" s="38">
        <v>45383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50" t="str">
        <f>"949498"</f>
        <v>949498</v>
      </c>
      <c r="T26" s="50">
        <v>45379</v>
      </c>
      <c r="U26" s="50" t="str">
        <f>"8000009491"</f>
        <v>8000009491</v>
      </c>
      <c r="V26" s="50">
        <v>45383</v>
      </c>
      <c r="W26" s="51">
        <f>SUM(N26-T26)</f>
        <v>4</v>
      </c>
      <c r="X26" s="65" t="str">
        <f>"MS7JQ-00355GLP"</f>
        <v>MS7JQ-00355GLP</v>
      </c>
      <c r="Y26" s="65" t="str">
        <f>"MS SQLSVRENTCORE SNGL SA MVL 2LIC CORELIC"</f>
        <v>MS SQLSVRENTCORE SNGL SA MVL 2LIC CORELIC</v>
      </c>
      <c r="Z26" s="65" t="str">
        <f>"WENDY KUM CHIOU SZE"</f>
        <v>WENDY KUM CHIOU SZE</v>
      </c>
      <c r="AA26" s="60">
        <v>2</v>
      </c>
      <c r="AB26" s="65" t="str">
        <f>"E-INVOICE(AP DIRECT)"</f>
        <v>E-INVOICE(AP DIRECT)</v>
      </c>
      <c r="AC26" s="37">
        <f>IFERROR(AD26/AA26,0)</f>
        <v>7481.77</v>
      </c>
      <c r="AD26" s="37">
        <v>14963.54</v>
      </c>
      <c r="AE26" s="73">
        <v>3</v>
      </c>
      <c r="AF26" s="37">
        <v>14963.54</v>
      </c>
      <c r="AG26" s="63" t="s">
        <v>95</v>
      </c>
      <c r="AH26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26" s="18"/>
      <c r="AJ26" s="63" t="s">
        <v>96</v>
      </c>
      <c r="AK26" s="4" t="str">
        <f>"MS7JQ-00355GLP"</f>
        <v>MS7JQ-00355GLP</v>
      </c>
      <c r="AL26" s="4" t="str">
        <f>"MS SQLSVRENTCORE SNGL SA MVL 2LIC CORELIC"</f>
        <v>MS SQLSVRENTCORE SNGL SA MVL 2LIC CORELIC</v>
      </c>
      <c r="AM26" t="s">
        <v>454</v>
      </c>
      <c r="AN26" s="4" t="s">
        <v>455</v>
      </c>
      <c r="AO26" s="4" t="s">
        <v>456</v>
      </c>
      <c r="AP26" s="4" t="str">
        <f>"-"</f>
        <v>-</v>
      </c>
    </row>
    <row r="27" spans="1:42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LTD."",""14=ITEMCODE"",""MS7JQ-00355GLP"",""14=ITEMNAME"",""MS SQ"&amp;"LSVRENTCORE SNGL SA MVL 2LIC CORELIC"",""10=QUANTITY"",""5.000000"",""14=U_PONO"",""949498"",""15=U_PODATE"",""28/3/2024"",""10=U_TLINTCOS"",""0.000000"",""2=SLPCODE"",""132"",""14=SLPNAME"",""E0001-CS"",""14=MEMO"",""WENDY KUM CHIOU SZE"",""14=CONTACTNAME"",""E-INVOICE(AP DIRECT)"",""10="&amp;"LINETOTAL"",""37408.850000"",""14=U_ENR"","""",""14=U_MSENR"",""S7138270"",""14=U_MSPCN"",""AD5A91AA"",""14=ADDRESS2"",""CALEB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f>
        <v>"UICACS","","SQL=","2=DOCNUM","33034789","14=CUSTREF","8000009491","14=U_CUSTREF","8000009491","15=DOCDATE","1/4/2024","15=TAXDATE","1/4/2024","14=CARDCODE","CI0099-SGD","14=CARDNAME","SYNAPXE PTE. LTD.","14=ITEMCODE","MS7JQ-00355GLP","14=ITEMNAME","MS SQLSVRENTCORE SNGL SA MVL 2LIC CORELIC","10=QUANTITY","5.000000","14=U_PONO","949498","15=U_PODATE","28/3/2024","10=U_TLINTCOS","0.000000","2=SLPCODE","132","14=SLPNAME","E0001-CS","14=MEMO","WENDY KUM CHIOU SZE","14=CONTACTNAME","E-INVOICE(AP DIRECT)","10=LINETOTAL","37408.850000","14=U_ENR","","14=U_MSENR","S7138270","14=U_MSPCN","AD5A91AA","14=ADDRESS2","CALEB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7" s="4">
        <f>MONTH(N27)</f>
        <v>4</v>
      </c>
      <c r="L27" s="4">
        <f>YEAR(N27)</f>
        <v>2024</v>
      </c>
      <c r="M27" s="4">
        <v>33034789</v>
      </c>
      <c r="N27" s="38">
        <v>45383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50" t="str">
        <f>"949498"</f>
        <v>949498</v>
      </c>
      <c r="T27" s="50">
        <v>45379</v>
      </c>
      <c r="U27" s="50" t="str">
        <f>"8000009491"</f>
        <v>8000009491</v>
      </c>
      <c r="V27" s="50">
        <v>45383</v>
      </c>
      <c r="W27" s="51">
        <f>SUM(N27-T27)</f>
        <v>4</v>
      </c>
      <c r="X27" s="65" t="str">
        <f>"MS7JQ-00355GLP"</f>
        <v>MS7JQ-00355GLP</v>
      </c>
      <c r="Y27" s="65" t="str">
        <f>"MS SQLSVRENTCORE SNGL SA MVL 2LIC CORELIC"</f>
        <v>MS SQLSVRENTCORE SNGL SA MVL 2LIC CORELIC</v>
      </c>
      <c r="Z27" s="65" t="str">
        <f>"WENDY KUM CHIOU SZE"</f>
        <v>WENDY KUM CHIOU SZE</v>
      </c>
      <c r="AA27" s="60">
        <v>5</v>
      </c>
      <c r="AB27" s="65" t="str">
        <f>"E-INVOICE(AP DIRECT)"</f>
        <v>E-INVOICE(AP DIRECT)</v>
      </c>
      <c r="AC27" s="37">
        <f>IFERROR(AD27/AA27,0)</f>
        <v>7481.7699999999995</v>
      </c>
      <c r="AD27" s="37">
        <v>37408.85</v>
      </c>
      <c r="AE27" s="73">
        <v>3</v>
      </c>
      <c r="AF27" s="37">
        <v>37408.85</v>
      </c>
      <c r="AG27" s="63" t="s">
        <v>95</v>
      </c>
      <c r="AH27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27" s="18"/>
      <c r="AJ27" s="63" t="s">
        <v>96</v>
      </c>
      <c r="AK27" s="4" t="str">
        <f>"MS7JQ-00355GLP"</f>
        <v>MS7JQ-00355GLP</v>
      </c>
      <c r="AL27" s="4" t="str">
        <f>"MS SQLSVRENTCORE SNGL SA MVL 2LIC CORELIC"</f>
        <v>MS SQLSVRENTCORE SNGL SA MVL 2LIC CORELIC</v>
      </c>
      <c r="AM27" t="s">
        <v>454</v>
      </c>
      <c r="AN27" s="4" t="s">
        <v>455</v>
      </c>
      <c r="AO27" s="4" t="s">
        <v>456</v>
      </c>
      <c r="AP27" s="4" t="str">
        <f>"-"</f>
        <v>-</v>
      </c>
    </row>
    <row r="28" spans="1:42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LTD."",""14=ITEMCODE"",""MS7JQ-00355GLP"",""14=ITEMNAME"",""MS SQ"&amp;"LSVRENTCORE SNGL SA MVL 2LIC CORELIC"",""10=QUANTITY"",""2.000000"",""14=U_PONO"",""949498"",""15=U_PODATE"",""28/3/2024"",""10=U_TLINTCOS"",""0.000000"",""2=SLPCODE"",""132"",""14=SLPNAME"",""E0001-CS"",""14=MEMO"",""WENDY KUM CHIOU SZE"",""14=CONTACTNAME"",""E-INVOICE(AP DIRECT)"",""10="&amp;"LINETOTAL"",""14963.540000"",""14=U_ENR"","""",""14=U_MSENR"",""S7138270"",""14=U_MSPCN"",""AD5A91AA"",""14=ADDRESS2"",""CALEB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f>
        <v>"UICACS","","SQL=","2=DOCNUM","33034789","14=CUSTREF","8000009491","14=U_CUSTREF","8000009491","15=DOCDATE","1/4/2024","15=TAXDATE","1/4/2024","14=CARDCODE","CI0099-SGD","14=CARDNAME","SYNAPXE PTE. LTD.","14=ITEMCODE","MS7JQ-00355GLP","14=ITEMNAME","MS SQLSVRENTCORE SNGL SA MVL 2LIC CORELIC","10=QUANTITY","2.000000","14=U_PONO","949498","15=U_PODATE","28/3/2024","10=U_TLINTCOS","0.000000","2=SLPCODE","132","14=SLPNAME","E0001-CS","14=MEMO","WENDY KUM CHIOU SZE","14=CONTACTNAME","E-INVOICE(AP DIRECT)","10=LINETOTAL","14963.540000","14=U_ENR","","14=U_MSENR","S7138270","14=U_MSPCN","AD5A91AA","14=ADDRESS2","CALEB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8" s="4">
        <f>MONTH(N28)</f>
        <v>4</v>
      </c>
      <c r="L28" s="4">
        <f>YEAR(N28)</f>
        <v>2024</v>
      </c>
      <c r="M28" s="4">
        <v>33034789</v>
      </c>
      <c r="N28" s="38">
        <v>45383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50" t="str">
        <f>"949498"</f>
        <v>949498</v>
      </c>
      <c r="T28" s="50">
        <v>45379</v>
      </c>
      <c r="U28" s="50" t="str">
        <f>"8000009491"</f>
        <v>8000009491</v>
      </c>
      <c r="V28" s="50">
        <v>45383</v>
      </c>
      <c r="W28" s="51">
        <f>SUM(N28-T28)</f>
        <v>4</v>
      </c>
      <c r="X28" s="65" t="str">
        <f>"MS7JQ-00355GLP"</f>
        <v>MS7JQ-00355GLP</v>
      </c>
      <c r="Y28" s="65" t="str">
        <f>"MS SQLSVRENTCORE SNGL SA MVL 2LIC CORELIC"</f>
        <v>MS SQLSVRENTCORE SNGL SA MVL 2LIC CORELIC</v>
      </c>
      <c r="Z28" s="65" t="str">
        <f>"WENDY KUM CHIOU SZE"</f>
        <v>WENDY KUM CHIOU SZE</v>
      </c>
      <c r="AA28" s="60">
        <v>2</v>
      </c>
      <c r="AB28" s="65" t="str">
        <f>"E-INVOICE(AP DIRECT)"</f>
        <v>E-INVOICE(AP DIRECT)</v>
      </c>
      <c r="AC28" s="37">
        <f>IFERROR(AD28/AA28,0)</f>
        <v>7481.77</v>
      </c>
      <c r="AD28" s="37">
        <v>14963.54</v>
      </c>
      <c r="AE28" s="73">
        <v>3</v>
      </c>
      <c r="AF28" s="37">
        <v>14963.54</v>
      </c>
      <c r="AG28" s="63" t="s">
        <v>95</v>
      </c>
      <c r="AH28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28" s="18"/>
      <c r="AJ28" s="63" t="s">
        <v>96</v>
      </c>
      <c r="AK28" s="4" t="str">
        <f>"MS7JQ-00355GLP"</f>
        <v>MS7JQ-00355GLP</v>
      </c>
      <c r="AL28" s="4" t="str">
        <f>"MS SQLSVRENTCORE SNGL SA MVL 2LIC CORELIC"</f>
        <v>MS SQLSVRENTCORE SNGL SA MVL 2LIC CORELIC</v>
      </c>
      <c r="AM28" t="s">
        <v>454</v>
      </c>
      <c r="AN28" s="4" t="s">
        <v>455</v>
      </c>
      <c r="AO28" s="4" t="s">
        <v>456</v>
      </c>
      <c r="AP28" s="4" t="str">
        <f>"-"</f>
        <v>-</v>
      </c>
    </row>
    <row r="29" spans="1:42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LTD."",""14=ITEMCODE"",""MS9EA-00264GLP"",""14=ITEMNAME"",""MS WI"&amp;"NSVRDCCORE SNGL SA MVL 16LIC CORELIC"",""10=QUANTITY"",""14.000000"",""14=U_PONO"",""949498"",""15=U_PODATE"",""28/3/2024"",""10=U_TLINTCOS"",""0.000000"",""2=SLPCODE"",""132"",""14=SLPNAME"",""E0001-CS"",""14=MEMO"",""WENDY KUM CHIOU SZE"",""14=CONTACTNAME"",""E-INVOICE(AP DIRECT)"",""10"&amp;"=LINETOTAL"",""42617.540000"",""14=U_ENR"","""",""14=U_MSENR"",""S7138270"",""14=U_MSPCN"",""AD5A91AA"",""14=ADDRESS2"",""CALEB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caleb."&amp;"lim@synapxe.sg"""</f>
        <v>"UICACS","","SQL=","2=DOCNUM","33034789","14=CUSTREF","8000009491","14=U_CUSTREF","8000009491","15=DOCDATE","1/4/2024","15=TAXDATE","1/4/2024","14=CARDCODE","CI0099-SGD","14=CARDNAME","SYNAPXE PTE. LTD.","14=ITEMCODE","MS9EA-00264GLP","14=ITEMNAME","MS WINSVRDCCORE SNGL SA MVL 16LIC CORELIC","10=QUANTITY","14.000000","14=U_PONO","949498","15=U_PODATE","28/3/2024","10=U_TLINTCOS","0.000000","2=SLPCODE","132","14=SLPNAME","E0001-CS","14=MEMO","WENDY KUM CHIOU SZE","14=CONTACTNAME","E-INVOICE(AP DIRECT)","10=LINETOTAL","42617.540000","14=U_ENR","","14=U_MSENR","S7138270","14=U_MSPCN","AD5A91AA","14=ADDRESS2","CALEB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9" s="4">
        <f>MONTH(N29)</f>
        <v>4</v>
      </c>
      <c r="L29" s="4">
        <f>YEAR(N29)</f>
        <v>2024</v>
      </c>
      <c r="M29" s="4">
        <v>33034789</v>
      </c>
      <c r="N29" s="38">
        <v>45383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50" t="str">
        <f>"949498"</f>
        <v>949498</v>
      </c>
      <c r="T29" s="50">
        <v>45379</v>
      </c>
      <c r="U29" s="50" t="str">
        <f>"8000009491"</f>
        <v>8000009491</v>
      </c>
      <c r="V29" s="50">
        <v>45383</v>
      </c>
      <c r="W29" s="51">
        <f>SUM(N29-T29)</f>
        <v>4</v>
      </c>
      <c r="X29" s="65" t="str">
        <f>"MS9EA-00264GLP"</f>
        <v>MS9EA-00264GLP</v>
      </c>
      <c r="Y29" s="65" t="str">
        <f>"MS WINSVRDCCORE SNGL SA MVL 16LIC CORELIC"</f>
        <v>MS WINSVRDCCORE SNGL SA MVL 16LIC CORELIC</v>
      </c>
      <c r="Z29" s="65" t="str">
        <f>"WENDY KUM CHIOU SZE"</f>
        <v>WENDY KUM CHIOU SZE</v>
      </c>
      <c r="AA29" s="60">
        <v>14</v>
      </c>
      <c r="AB29" s="65" t="str">
        <f>"E-INVOICE(AP DIRECT)"</f>
        <v>E-INVOICE(AP DIRECT)</v>
      </c>
      <c r="AC29" s="37">
        <f>IFERROR(AD29/AA29,0)</f>
        <v>3044.11</v>
      </c>
      <c r="AD29" s="37">
        <v>42617.54</v>
      </c>
      <c r="AE29" s="73">
        <v>3</v>
      </c>
      <c r="AF29" s="37">
        <v>42617.54</v>
      </c>
      <c r="AG29" s="63" t="s">
        <v>95</v>
      </c>
      <c r="AH29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29" s="18"/>
      <c r="AJ29" s="63" t="s">
        <v>96</v>
      </c>
      <c r="AK29" s="4" t="str">
        <f>"MS9EA-00264GLP"</f>
        <v>MS9EA-00264GLP</v>
      </c>
      <c r="AL29" s="4" t="str">
        <f>"MS WINSVRDCCORE SNGL SA MVL 16LIC CORELIC"</f>
        <v>MS WINSVRDCCORE SNGL SA MVL 16LIC CORELIC</v>
      </c>
      <c r="AM29" t="s">
        <v>454</v>
      </c>
      <c r="AN29" s="4" t="s">
        <v>455</v>
      </c>
      <c r="AO29" s="4" t="s">
        <v>456</v>
      </c>
      <c r="AP29" s="4" t="str">
        <f>"-"</f>
        <v>-</v>
      </c>
    </row>
    <row r="30" spans="1:42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LTD."",""14=ITEMCODE"",""MS9EA-00264GLP"",""14=ITEMNAME"",""MS WI"&amp;"NSVRDCCORE SNGL SA MVL 16LIC CORELIC"",""10=QUANTITY"",""10.000000"",""14=U_PONO"",""949498"",""15=U_PODATE"",""28/3/2024"",""10=U_TLINTCOS"",""0.000000"",""2=SLPCODE"",""132"",""14=SLPNAME"",""E0001-CS"",""14=MEMO"",""WENDY KUM CHIOU SZE"",""14=CONTACTNAME"",""E-INVOICE(AP DIRECT)"",""10"&amp;"=LINETOTAL"",""30441.100000"",""14=U_ENR"","""",""14=U_MSENR"",""S7138270"",""14=U_MSPCN"",""AD5A91AA"",""14=ADDRESS2"",""CALEB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caleb."&amp;"lim@synapxe.sg"""</f>
        <v>"UICACS","","SQL=","2=DOCNUM","33034789","14=CUSTREF","8000009491","14=U_CUSTREF","8000009491","15=DOCDATE","1/4/2024","15=TAXDATE","1/4/2024","14=CARDCODE","CI0099-SGD","14=CARDNAME","SYNAPXE PTE. LTD.","14=ITEMCODE","MS9EA-00264GLP","14=ITEMNAME","MS WINSVRDCCORE SNGL SA MVL 16LIC CORELIC","10=QUANTITY","10.000000","14=U_PONO","949498","15=U_PODATE","28/3/2024","10=U_TLINTCOS","0.000000","2=SLPCODE","132","14=SLPNAME","E0001-CS","14=MEMO","WENDY KUM CHIOU SZE","14=CONTACTNAME","E-INVOICE(AP DIRECT)","10=LINETOTAL","30441.100000","14=U_ENR","","14=U_MSENR","S7138270","14=U_MSPCN","AD5A91AA","14=ADDRESS2","CALEB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30" s="4">
        <f>MONTH(N30)</f>
        <v>4</v>
      </c>
      <c r="L30" s="4">
        <f>YEAR(N30)</f>
        <v>2024</v>
      </c>
      <c r="M30" s="4">
        <v>33034789</v>
      </c>
      <c r="N30" s="38">
        <v>45383</v>
      </c>
      <c r="O30" s="4" t="str">
        <f>"S7138270"</f>
        <v>S7138270</v>
      </c>
      <c r="P30" s="4" t="str">
        <f>"AD5A91AA"</f>
        <v>AD5A91AA</v>
      </c>
      <c r="Q30" s="4" t="str">
        <f>"CI0099-SGD"</f>
        <v>CI0099-SGD</v>
      </c>
      <c r="R30" s="4" t="str">
        <f>"SYNAPXE PTE. LTD."</f>
        <v>SYNAPXE PTE. LTD.</v>
      </c>
      <c r="S30" s="50" t="str">
        <f>"949498"</f>
        <v>949498</v>
      </c>
      <c r="T30" s="50">
        <v>45379</v>
      </c>
      <c r="U30" s="50" t="str">
        <f>"8000009491"</f>
        <v>8000009491</v>
      </c>
      <c r="V30" s="50">
        <v>45383</v>
      </c>
      <c r="W30" s="51">
        <f>SUM(N30-T30)</f>
        <v>4</v>
      </c>
      <c r="X30" s="65" t="str">
        <f>"MS9EA-00264GLP"</f>
        <v>MS9EA-00264GLP</v>
      </c>
      <c r="Y30" s="65" t="str">
        <f>"MS WINSVRDCCORE SNGL SA MVL 16LIC CORELIC"</f>
        <v>MS WINSVRDCCORE SNGL SA MVL 16LIC CORELIC</v>
      </c>
      <c r="Z30" s="65" t="str">
        <f>"WENDY KUM CHIOU SZE"</f>
        <v>WENDY KUM CHIOU SZE</v>
      </c>
      <c r="AA30" s="60">
        <v>10</v>
      </c>
      <c r="AB30" s="65" t="str">
        <f>"E-INVOICE(AP DIRECT)"</f>
        <v>E-INVOICE(AP DIRECT)</v>
      </c>
      <c r="AC30" s="37">
        <f>IFERROR(AD30/AA30,0)</f>
        <v>3044.1099999999997</v>
      </c>
      <c r="AD30" s="37">
        <v>30441.1</v>
      </c>
      <c r="AE30" s="73">
        <v>3</v>
      </c>
      <c r="AF30" s="37">
        <v>30441.1</v>
      </c>
      <c r="AG30" s="63" t="s">
        <v>95</v>
      </c>
      <c r="AH30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30" s="18"/>
      <c r="AJ30" s="63" t="s">
        <v>96</v>
      </c>
      <c r="AK30" s="4" t="str">
        <f>"MS9EA-00264GLP"</f>
        <v>MS9EA-00264GLP</v>
      </c>
      <c r="AL30" s="4" t="str">
        <f>"MS WINSVRDCCORE SNGL SA MVL 16LIC CORELIC"</f>
        <v>MS WINSVRDCCORE SNGL SA MVL 16LIC CORELIC</v>
      </c>
      <c r="AM30" t="s">
        <v>454</v>
      </c>
      <c r="AN30" s="4" t="s">
        <v>455</v>
      </c>
      <c r="AO30" s="4" t="s">
        <v>456</v>
      </c>
      <c r="AP30" s="4" t="str">
        <f>"-"</f>
        <v>-</v>
      </c>
    </row>
    <row r="31" spans="1:42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"""UICACS"","""",""SQL="",""2=DOCNUM"",""33034789"",""14=CUSTREF"",""8000009491"",""14=U_CUSTREF"",""8000009491"",""15=DOCDATE"",""1/4/2024"",""15=TAXDATE"",""1/4/2024"",""14=CARDCODE"",""CI0099-SGD"",""14=CARDNAME"",""SYNAPXE PTE. LTD."",""14=ITEMCODE"",""MS6VC-01289GLP"",""14=ITEMNAME"",""MS WI"&amp;"NRMTDSKTPSRVCSCAL SNGL SA MVL DVCCAL"",""10=QUANTITY"",""20.000000"",""14=U_PONO"",""949498"",""15=U_PODATE"",""28/3/2024"",""10=U_TLINTCOS"",""0.000000"",""2=SLPCODE"",""132"",""14=SLPNAME"",""E0001-CS"",""14=MEMO"",""WENDY KUM CHIOU SZE"",""14=CONTACTNAME"",""E-INVOICE(AP DIRECT)"",""10"&amp;"=LINETOTAL"",""1458.800000"",""14=U_ENR"","""",""14=U_MSENR"",""S7138270"",""14=U_MSPCN"",""AD5A91AA"",""14=ADDRESS2"",""CALEB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caleb.l"&amp;"im@synapxe.sg"""</f>
        <v>"UICACS","","SQL=","2=DOCNUM","33034789","14=CUSTREF","8000009491","14=U_CUSTREF","8000009491","15=DOCDATE","1/4/2024","15=TAXDATE","1/4/2024","14=CARDCODE","CI0099-SGD","14=CARDNAME","SYNAPXE PTE. LTD.","14=ITEMCODE","MS6VC-01289GLP","14=ITEMNAME","MS WINRMTDSKTPSRVCSCAL SNGL SA MVL DVCCAL","10=QUANTITY","20.000000","14=U_PONO","949498","15=U_PODATE","28/3/2024","10=U_TLINTCOS","0.000000","2=SLPCODE","132","14=SLPNAME","E0001-CS","14=MEMO","WENDY KUM CHIOU SZE","14=CONTACTNAME","E-INVOICE(AP DIRECT)","10=LINETOTAL","1458.800000","14=U_ENR","","14=U_MSENR","S7138270","14=U_MSPCN","AD5A91AA","14=ADDRESS2","CALEB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31" s="4">
        <f>MONTH(N31)</f>
        <v>4</v>
      </c>
      <c r="L31" s="4">
        <f>YEAR(N31)</f>
        <v>2024</v>
      </c>
      <c r="M31" s="4">
        <v>33034789</v>
      </c>
      <c r="N31" s="38">
        <v>45383</v>
      </c>
      <c r="O31" s="4" t="str">
        <f>"S7138270"</f>
        <v>S7138270</v>
      </c>
      <c r="P31" s="4" t="str">
        <f>"AD5A91AA"</f>
        <v>AD5A91AA</v>
      </c>
      <c r="Q31" s="4" t="str">
        <f>"CI0099-SGD"</f>
        <v>CI0099-SGD</v>
      </c>
      <c r="R31" s="4" t="str">
        <f>"SYNAPXE PTE. LTD."</f>
        <v>SYNAPXE PTE. LTD.</v>
      </c>
      <c r="S31" s="50" t="str">
        <f>"949498"</f>
        <v>949498</v>
      </c>
      <c r="T31" s="50">
        <v>45379</v>
      </c>
      <c r="U31" s="50" t="str">
        <f>"8000009491"</f>
        <v>8000009491</v>
      </c>
      <c r="V31" s="50">
        <v>45383</v>
      </c>
      <c r="W31" s="51">
        <f>SUM(N31-T31)</f>
        <v>4</v>
      </c>
      <c r="X31" s="65" t="str">
        <f>"MS6VC-01289GLP"</f>
        <v>MS6VC-01289GLP</v>
      </c>
      <c r="Y31" s="65" t="str">
        <f>"MS WINRMTDSKTPSRVCSCAL SNGL SA MVL DVCCAL"</f>
        <v>MS WINRMTDSKTPSRVCSCAL SNGL SA MVL DVCCAL</v>
      </c>
      <c r="Z31" s="65" t="str">
        <f>"WENDY KUM CHIOU SZE"</f>
        <v>WENDY KUM CHIOU SZE</v>
      </c>
      <c r="AA31" s="60">
        <v>20</v>
      </c>
      <c r="AB31" s="65" t="str">
        <f>"E-INVOICE(AP DIRECT)"</f>
        <v>E-INVOICE(AP DIRECT)</v>
      </c>
      <c r="AC31" s="37">
        <f>IFERROR(AD31/AA31,0)</f>
        <v>72.94</v>
      </c>
      <c r="AD31" s="37">
        <v>1458.8</v>
      </c>
      <c r="AE31" s="73">
        <v>3</v>
      </c>
      <c r="AF31" s="37">
        <v>1458.8</v>
      </c>
      <c r="AG31" s="63" t="s">
        <v>95</v>
      </c>
      <c r="AH31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31" s="18"/>
      <c r="AJ31" s="63" t="s">
        <v>96</v>
      </c>
      <c r="AK31" s="4" t="str">
        <f>"MS6VC-01289GLP"</f>
        <v>MS6VC-01289GLP</v>
      </c>
      <c r="AL31" s="4" t="str">
        <f>"MS WINRMTDSKTPSRVCSCAL SNGL SA MVL DVCCAL"</f>
        <v>MS WINRMTDSKTPSRVCSCAL SNGL SA MVL DVCCAL</v>
      </c>
      <c r="AM31" t="s">
        <v>454</v>
      </c>
      <c r="AN31" s="4" t="s">
        <v>455</v>
      </c>
      <c r="AO31" s="4" t="s">
        <v>456</v>
      </c>
      <c r="AP31" s="4" t="str">
        <f>"-"</f>
        <v>-</v>
      </c>
    </row>
    <row r="32" spans="1:42">
      <c r="A32" s="1" t="s">
        <v>136</v>
      </c>
      <c r="B32" s="1" t="str">
        <f t="shared" si="0"/>
        <v>Show</v>
      </c>
      <c r="C32" s="4" t="s">
        <v>48</v>
      </c>
      <c r="E32" s="13" t="str">
        <f>"""UICACS"","""",""SQL="",""2=DOCNUM"",""33034839"",""14=CUSTREF"",""8000009602"",""14=U_CUSTREF"",""8000009602"",""15=DOCDATE"",""15/4/2024"",""15=TAXDATE"",""15/4/2024"",""14=CARDCODE"",""CI0099-SGD"",""14=CARDNAME"",""SYNAPXE PTE. LTD."",""14=ITEMCODE"",""MS6VC-01287GLP"",""14=ITEMNAME"",""MS "&amp;"WIN REMOTE DESKTOP SERVICES CAL SLNG LSA DCAL"",""10=QUANTITY"",""5.000000"",""14=U_PONO"",""949696"",""15=U_PODATE"",""12/4/2024"",""10=U_TLINTCOS"",""0.000000"",""2=SLPCODE"",""132"",""14=SLPNAME"",""E0001-CS"",""14=MEMO"",""WENDY KUM CHIOU SZE"",""14=CONTACTNAME"",""E-INVOICE(AP DIRE"&amp;"CT)"",""10=LINETOTAL"",""1011.100000"",""14=U_ENR"","""",""14=U_MSENR"",""S7138270"",""14=U_MSPCN"",""AD5A91AA"",""14=ADDRESS2"",""YANG YUJIE_x000D_SYNAPXE PTE LTD 6 SERANGOON NORTH AVE 5, #01-01/02 SINGAPORE 554910_x000D_YANG YUJIE_x000D_TEL: _x000D_FAX: _x000D_EMAIL: yang.yujie@synapxe.sg"""</f>
        <v>"UICACS","","SQL=","2=DOCNUM","33034839","14=CUSTREF","8000009602","14=U_CUSTREF","8000009602","15=DOCDATE","15/4/2024","15=TAXDATE","15/4/2024","14=CARDCODE","CI0099-SGD","14=CARDNAME","SYNAPXE PTE. LTD.","14=ITEMCODE","MS6VC-01287GLP","14=ITEMNAME","MS WIN REMOTE DESKTOP SERVICES CAL SLNG LSA DCAL","10=QUANTITY","5.000000","14=U_PONO","949696","15=U_PODATE","12/4/2024","10=U_TLINTCOS","0.000000","2=SLPCODE","132","14=SLPNAME","E0001-CS","14=MEMO","WENDY KUM CHIOU SZE","14=CONTACTNAME","E-INVOICE(AP DIRECT)","10=LINETOTAL","1011.100000","14=U_ENR","","14=U_MSENR","S7138270","14=U_MSPCN","AD5A91AA","14=ADDRESS2","YANG YUJIE_x000D_SYNAPXE PTE LTD 6 SERANGOON NORTH AVE 5, #01-01/02 SINGAPORE 554910_x000D_YANG YUJIE_x000D_TEL: _x000D_FAX: _x000D_EMAIL: yang.yujie@synapxe.sg"</v>
      </c>
      <c r="K32" s="4">
        <f>MONTH(N32)</f>
        <v>4</v>
      </c>
      <c r="L32" s="4">
        <f>YEAR(N32)</f>
        <v>2024</v>
      </c>
      <c r="M32" s="4">
        <v>33034839</v>
      </c>
      <c r="N32" s="38">
        <v>45397</v>
      </c>
      <c r="O32" s="4" t="str">
        <f>"S7138270"</f>
        <v>S7138270</v>
      </c>
      <c r="P32" s="4" t="str">
        <f>"AD5A91AA"</f>
        <v>AD5A91AA</v>
      </c>
      <c r="Q32" s="4" t="str">
        <f>"CI0099-SGD"</f>
        <v>CI0099-SGD</v>
      </c>
      <c r="R32" s="4" t="str">
        <f>"SYNAPXE PTE. LTD."</f>
        <v>SYNAPXE PTE. LTD.</v>
      </c>
      <c r="S32" s="50" t="str">
        <f>"949696"</f>
        <v>949696</v>
      </c>
      <c r="T32" s="50">
        <v>45394</v>
      </c>
      <c r="U32" s="50" t="str">
        <f>"8000009602"</f>
        <v>8000009602</v>
      </c>
      <c r="V32" s="50">
        <v>45397</v>
      </c>
      <c r="W32" s="51">
        <f>SUM(N32-T32)</f>
        <v>3</v>
      </c>
      <c r="X32" s="65" t="str">
        <f>"MS6VC-01287GLP"</f>
        <v>MS6VC-01287GLP</v>
      </c>
      <c r="Y32" s="65" t="str">
        <f>"MS WIN REMOTE DESKTOP SERVICES CAL SLNG LSA DCAL"</f>
        <v>MS WIN REMOTE DESKTOP SERVICES CAL SLNG LSA DCAL</v>
      </c>
      <c r="Z32" s="65" t="str">
        <f>"WENDY KUM CHIOU SZE"</f>
        <v>WENDY KUM CHIOU SZE</v>
      </c>
      <c r="AA32" s="60">
        <v>5</v>
      </c>
      <c r="AB32" s="65" t="str">
        <f>"E-INVOICE(AP DIRECT)"</f>
        <v>E-INVOICE(AP DIRECT)</v>
      </c>
      <c r="AC32" s="37">
        <f>IFERROR(AD32/AA32,0)</f>
        <v>202.22</v>
      </c>
      <c r="AD32" s="37">
        <v>1011.1</v>
      </c>
      <c r="AE32" s="63" t="str">
        <f>"-"</f>
        <v>-</v>
      </c>
      <c r="AF32" s="37">
        <v>1011.1</v>
      </c>
      <c r="AG32" s="63" t="s">
        <v>95</v>
      </c>
      <c r="AH32" s="67" t="str">
        <f>"YANG YUJIE_x000D_SYNAPXE PTE LTD 6 SERANGOON NORTH AVE 5, #01-01/02 SINGAPORE 554910_x000D_YANG YUJIE_x000D_TEL: _x000D_FAX: _x000D_EMAIL: yang.yujie@synapxe.sg"</f>
        <v>YANG YUJIE_x000D_SYNAPXE PTE LTD 6 SERANGOON NORTH AVE 5, #01-01/02 SINGAPORE 554910_x000D_YANG YUJIE_x000D_TEL: _x000D_FAX: _x000D_EMAIL: yang.yujie@synapxe.sg</v>
      </c>
      <c r="AI32" s="18"/>
      <c r="AJ32" s="63" t="s">
        <v>96</v>
      </c>
      <c r="AK32" s="4" t="str">
        <f>"MS6VC-01287GLP"</f>
        <v>MS6VC-01287GLP</v>
      </c>
      <c r="AL32" s="4" t="str">
        <f>"MS WIN REMOTE DESKTOP SERVICES CAL SLNG LSA DCAL"</f>
        <v>MS WIN REMOTE DESKTOP SERVICES CAL SLNG LSA DCAL</v>
      </c>
      <c r="AM32" s="4" t="s">
        <v>457</v>
      </c>
      <c r="AN32" s="4" t="s">
        <v>458</v>
      </c>
      <c r="AO32" s="4" t="s">
        <v>456</v>
      </c>
      <c r="AP32" s="4" t="str">
        <f>"-"</f>
        <v>-</v>
      </c>
    </row>
    <row r="33" spans="1:60">
      <c r="A33" s="1" t="s">
        <v>136</v>
      </c>
      <c r="B33" s="1" t="str">
        <f t="shared" si="0"/>
        <v>Show</v>
      </c>
      <c r="C33" s="4" t="s">
        <v>48</v>
      </c>
      <c r="E33" s="13" t="str">
        <f>"""UICACS"","""",""SQL="",""2=DOCNUM"",""33034839"",""14=CUSTREF"",""8000009602"",""14=U_CUSTREF"",""8000009602"",""15=DOCDATE"",""15/4/2024"",""15=TAXDATE"",""15/4/2024"",""14=CARDCODE"",""CI0099-SGD"",""14=CARDNAME"",""SYNAPXE PTE. LTD."",""14=ITEMCODE"",""MS9EA-00267GLP"",""14=ITEMNAME"",""MS "&amp;"WIN SERVER DC CORE SLNG LSA 2L"",""10=QUANTITY"",""28.000000"",""14=U_PONO"",""949696"",""15=U_PODATE"",""12/4/2024"",""10=U_TLINTCOS"",""0.000000"",""2=SLPCODE"",""132"",""14=SLPNAME"",""E0001-CS"",""14=MEMO"",""WENDY KUM CHIOU SZE"",""14=CONTACTNAME"",""E-INVOICE(AP DIRECT)"",""10=LINET"&amp;"OTAL"",""29911.560000"",""14=U_ENR"","""",""14=U_MSENR"",""S7138270"",""14=U_MSPCN"",""AD5A91AA"",""14=ADDRESS2"",""YANG YUJIE_x000D_SYNAPXE PTE LTD 6 SERANGOON NORTH AVE 5, #01-01/02 SINGAPORE 554910_x000D_YANG YUJIE_x000D_TEL: _x000D_FAX: _x000D_EMAIL: yang.yujie@synapxe.sg"""</f>
        <v>"UICACS","","SQL=","2=DOCNUM","33034839","14=CUSTREF","8000009602","14=U_CUSTREF","8000009602","15=DOCDATE","15/4/2024","15=TAXDATE","15/4/2024","14=CARDCODE","CI0099-SGD","14=CARDNAME","SYNAPXE PTE. LTD.","14=ITEMCODE","MS9EA-00267GLP","14=ITEMNAME","MS WIN SERVER DC CORE SLNG LSA 2L","10=QUANTITY","28.000000","14=U_PONO","949696","15=U_PODATE","12/4/2024","10=U_TLINTCOS","0.000000","2=SLPCODE","132","14=SLPNAME","E0001-CS","14=MEMO","WENDY KUM CHIOU SZE","14=CONTACTNAME","E-INVOICE(AP DIRECT)","10=LINETOTAL","29911.560000","14=U_ENR","","14=U_MSENR","S7138270","14=U_MSPCN","AD5A91AA","14=ADDRESS2","YANG YUJIE_x000D_SYNAPXE PTE LTD 6 SERANGOON NORTH AVE 5, #01-01/02 SINGAPORE 554910_x000D_YANG YUJIE_x000D_TEL: _x000D_FAX: _x000D_EMAIL: yang.yujie@synapxe.sg"</v>
      </c>
      <c r="K33" s="4">
        <f>MONTH(N33)</f>
        <v>4</v>
      </c>
      <c r="L33" s="4">
        <f>YEAR(N33)</f>
        <v>2024</v>
      </c>
      <c r="M33" s="4">
        <v>33034839</v>
      </c>
      <c r="N33" s="38">
        <v>45397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50" t="str">
        <f>"949696"</f>
        <v>949696</v>
      </c>
      <c r="T33" s="50">
        <v>45394</v>
      </c>
      <c r="U33" s="50" t="str">
        <f>"8000009602"</f>
        <v>8000009602</v>
      </c>
      <c r="V33" s="50">
        <v>45397</v>
      </c>
      <c r="W33" s="51">
        <f>SUM(N33-T33)</f>
        <v>3</v>
      </c>
      <c r="X33" s="65" t="str">
        <f>"MS9EA-00267GLP"</f>
        <v>MS9EA-00267GLP</v>
      </c>
      <c r="Y33" s="65" t="str">
        <f>"MS WIN SERVER DC CORE SLNG LSA 2L"</f>
        <v>MS WIN SERVER DC CORE SLNG LSA 2L</v>
      </c>
      <c r="Z33" s="65" t="str">
        <f>"WENDY KUM CHIOU SZE"</f>
        <v>WENDY KUM CHIOU SZE</v>
      </c>
      <c r="AA33" s="60">
        <v>28</v>
      </c>
      <c r="AB33" s="65" t="str">
        <f>"E-INVOICE(AP DIRECT)"</f>
        <v>E-INVOICE(AP DIRECT)</v>
      </c>
      <c r="AC33" s="37">
        <f>IFERROR(AD33/AA33,0)</f>
        <v>1068.27</v>
      </c>
      <c r="AD33" s="37">
        <v>29911.56</v>
      </c>
      <c r="AE33" s="63" t="str">
        <f>"-"</f>
        <v>-</v>
      </c>
      <c r="AF33" s="37">
        <v>29911.56</v>
      </c>
      <c r="AG33" s="63" t="s">
        <v>95</v>
      </c>
      <c r="AH33" s="67" t="str">
        <f>"YANG YUJIE_x000D_SYNAPXE PTE LTD 6 SERANGOON NORTH AVE 5, #01-01/02 SINGAPORE 554910_x000D_YANG YUJIE_x000D_TEL: _x000D_FAX: _x000D_EMAIL: yang.yujie@synapxe.sg"</f>
        <v>YANG YUJIE_x000D_SYNAPXE PTE LTD 6 SERANGOON NORTH AVE 5, #01-01/02 SINGAPORE 554910_x000D_YANG YUJIE_x000D_TEL: _x000D_FAX: _x000D_EMAIL: yang.yujie@synapxe.sg</v>
      </c>
      <c r="AI33" s="18"/>
      <c r="AJ33" s="63" t="s">
        <v>96</v>
      </c>
      <c r="AK33" s="4" t="str">
        <f>"MS9EA-00267GLP"</f>
        <v>MS9EA-00267GLP</v>
      </c>
      <c r="AL33" s="4" t="str">
        <f>"MS WIN SERVER DC CORE SLNG LSA 2L"</f>
        <v>MS WIN SERVER DC CORE SLNG LSA 2L</v>
      </c>
      <c r="AM33" s="4" t="s">
        <v>457</v>
      </c>
      <c r="AN33" s="4" t="s">
        <v>458</v>
      </c>
      <c r="AO33" s="4" t="s">
        <v>456</v>
      </c>
      <c r="AP33" s="4" t="str">
        <f>"-"</f>
        <v>-</v>
      </c>
    </row>
    <row r="34" spans="1:60" hidden="1">
      <c r="B34" s="1" t="str">
        <f>IF(M34="","Hide","Show")</f>
        <v>Hide</v>
      </c>
      <c r="C34" s="4" t="s">
        <v>49</v>
      </c>
      <c r="E34" s="13" t="str">
        <f>""</f>
        <v/>
      </c>
      <c r="M34" s="4" t="str">
        <f>""</f>
        <v/>
      </c>
      <c r="N34" s="38" t="str">
        <f>""</f>
        <v/>
      </c>
      <c r="O34" s="4" t="str">
        <f>""</f>
        <v/>
      </c>
      <c r="P34" s="4"/>
      <c r="Q34" s="4" t="str">
        <f>""</f>
        <v/>
      </c>
      <c r="R34" s="4" t="str">
        <f>""</f>
        <v/>
      </c>
      <c r="T34" s="45" t="str">
        <f>""</f>
        <v/>
      </c>
      <c r="U34" s="45" t="str">
        <f>""</f>
        <v/>
      </c>
      <c r="V34" s="52"/>
      <c r="W34" s="51"/>
      <c r="X34" s="4" t="str">
        <f>""</f>
        <v/>
      </c>
      <c r="Y34" s="4" t="str">
        <f>""</f>
        <v/>
      </c>
      <c r="Z34" s="4" t="str">
        <f>""</f>
        <v/>
      </c>
      <c r="AA34" s="60" t="str">
        <f>""</f>
        <v/>
      </c>
      <c r="AB34" s="4" t="str">
        <f>""</f>
        <v/>
      </c>
      <c r="AC34" s="37">
        <f>IFERROR(AD34/AA34,0)</f>
        <v>0</v>
      </c>
      <c r="AD34" s="37" t="str">
        <f>""</f>
        <v/>
      </c>
      <c r="AE34" s="63"/>
      <c r="AF34" s="18"/>
      <c r="AG34" s="63"/>
      <c r="AH34" s="18" t="str">
        <f>""</f>
        <v/>
      </c>
      <c r="AI34" s="18"/>
      <c r="AJ34" s="63"/>
      <c r="AK34" s="18"/>
      <c r="AL34" s="5" t="str">
        <f>""</f>
        <v/>
      </c>
      <c r="AM34" s="4" t="str">
        <f>""</f>
        <v/>
      </c>
    </row>
    <row r="35" spans="1:60" hidden="1">
      <c r="B35" s="1" t="str">
        <f>IF(M35="","Hide","Show")</f>
        <v>Hide</v>
      </c>
      <c r="C35" s="4" t="s">
        <v>50</v>
      </c>
      <c r="E35" s="13" t="str">
        <f>""</f>
        <v/>
      </c>
      <c r="M35" s="4" t="str">
        <f>""</f>
        <v/>
      </c>
      <c r="N35" s="38" t="str">
        <f>""</f>
        <v/>
      </c>
      <c r="O35" s="4" t="str">
        <f>""</f>
        <v/>
      </c>
      <c r="P35" s="4"/>
      <c r="Q35" s="4" t="str">
        <f>""</f>
        <v/>
      </c>
      <c r="R35" s="4" t="str">
        <f>""</f>
        <v/>
      </c>
      <c r="T35" s="45" t="str">
        <f>""</f>
        <v/>
      </c>
      <c r="U35" s="45" t="str">
        <f>""</f>
        <v/>
      </c>
      <c r="V35" s="52"/>
      <c r="W35" s="51"/>
      <c r="X35" s="4" t="str">
        <f>""</f>
        <v/>
      </c>
      <c r="Y35" s="4" t="str">
        <f>""</f>
        <v/>
      </c>
      <c r="Z35" s="4" t="str">
        <f>""</f>
        <v/>
      </c>
      <c r="AA35" s="60" t="str">
        <f>""</f>
        <v/>
      </c>
      <c r="AB35" s="4" t="str">
        <f>""</f>
        <v/>
      </c>
      <c r="AC35" s="37">
        <f>IFERROR(AD35/AA35,0)</f>
        <v>0</v>
      </c>
      <c r="AD35" s="37" t="str">
        <f>""</f>
        <v/>
      </c>
      <c r="AE35" s="63"/>
      <c r="AF35" s="18"/>
      <c r="AG35" s="63"/>
      <c r="AH35" s="18"/>
      <c r="AI35" s="18"/>
      <c r="AJ35" s="63"/>
      <c r="AK35" s="18"/>
      <c r="AL35" s="5" t="str">
        <f>""</f>
        <v/>
      </c>
      <c r="AM35" s="4" t="str">
        <f>""</f>
        <v/>
      </c>
    </row>
    <row r="36" spans="1:60">
      <c r="M36" s="69"/>
      <c r="N36" s="70"/>
      <c r="O36" s="4"/>
      <c r="R36" s="69"/>
      <c r="T36" s="50"/>
      <c r="V36" s="50"/>
      <c r="W36" s="51"/>
      <c r="AC36" s="37"/>
      <c r="AD36" s="37"/>
      <c r="AF36" s="37"/>
      <c r="AH36" s="71"/>
      <c r="AJ36" s="63"/>
      <c r="AL36" s="5"/>
      <c r="AN36" s="21"/>
      <c r="AO36" s="21"/>
    </row>
    <row r="37" spans="1:60">
      <c r="AC37" s="4">
        <f>SUBTOTAL(9,AO24:AO36)</f>
        <v>0</v>
      </c>
      <c r="AD37" s="4">
        <f>SUBTOTAL(9,AP24:AP36)</f>
        <v>0</v>
      </c>
      <c r="AW37" s="16"/>
    </row>
    <row r="38" spans="1:60">
      <c r="AX38" s="16"/>
    </row>
    <row r="39" spans="1:60">
      <c r="AY39" s="16"/>
    </row>
    <row r="40" spans="1:60">
      <c r="AZ40" s="16"/>
    </row>
    <row r="41" spans="1:60">
      <c r="BA41" s="16"/>
    </row>
    <row r="42" spans="1:60">
      <c r="BB42" s="16"/>
    </row>
    <row r="43" spans="1:60">
      <c r="BC43" s="16"/>
    </row>
    <row r="44" spans="1:60">
      <c r="BD44" s="16"/>
    </row>
    <row r="45" spans="1:60">
      <c r="BE45" s="16"/>
    </row>
    <row r="46" spans="1:60">
      <c r="BF46" s="16"/>
    </row>
    <row r="47" spans="1:60">
      <c r="BG47" s="16"/>
    </row>
    <row r="48" spans="1:60">
      <c r="BH48" s="16"/>
    </row>
    <row r="49" spans="61:61">
      <c r="BI49" s="16"/>
    </row>
  </sheetData>
  <sortState xmlns:xlrd2="http://schemas.microsoft.com/office/spreadsheetml/2017/richdata2" ref="M24:AP399">
    <sortCondition ref="Q24:Q401"/>
  </sortState>
  <mergeCells count="1">
    <mergeCell ref="M21:AM2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63D5-BEB4-42FF-B552-A4989AABB914}">
  <dimension ref="A1:E13"/>
  <sheetViews>
    <sheetView workbookViewId="0"/>
  </sheetViews>
  <sheetFormatPr defaultRowHeight="15"/>
  <sheetData>
    <row r="1" spans="1:5">
      <c r="A1" s="68" t="s">
        <v>138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2024-05-03T07:49:43Z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